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https://animaeducacao.sharepoint.com/sites/RelaescomInvestidores/Documentos Compartilhados/General/CVM e B3 - Arquivamentos/1. Divulgação Resultados/2026/2T26/3. Planilha interativa/"/>
    </mc:Choice>
  </mc:AlternateContent>
  <xr:revisionPtr revIDLastSave="1720" documentId="8_{75386A77-0C2A-47CF-8F72-B91DED93AFFE}" xr6:coauthVersionLast="47" xr6:coauthVersionMax="47" xr10:uidLastSave="{E8FEABEE-2F50-48CA-A27D-46F4F1409B70}"/>
  <bookViews>
    <workbookView xWindow="-108" yWindow="-108" windowWidth="23256" windowHeight="12456" tabRatio="927" xr2:uid="{00000000-000D-0000-FFFF-FFFF00000000}"/>
  </bookViews>
  <sheets>
    <sheet name="Sumário" sheetId="23" r:id="rId1"/>
    <sheet name="Base de Alunos" sheetId="29" r:id="rId2"/>
    <sheet name="Fluxo da Graduação" sheetId="31" r:id="rId3"/>
    <sheet name="Balanço IFRS" sheetId="13" r:id="rId4"/>
    <sheet name="DRE Consolidada " sheetId="32" r:id="rId5"/>
    <sheet name="DRE IFRS" sheetId="44" r:id="rId6"/>
    <sheet name="Histórico Ebitda LTM" sheetId="40" r:id="rId7"/>
    <sheet name="DRE Segmentos - Novo" sheetId="39" r:id="rId8"/>
    <sheet name="DFC" sheetId="43" r:id="rId9"/>
    <sheet name="PMR" sheetId="19" r:id="rId10"/>
    <sheet name="PDD" sheetId="18" r:id="rId11"/>
    <sheet name="Dividendos" sheetId="20" r:id="rId12"/>
    <sheet name="Medicina Maturação" sheetId="41" r:id="rId13"/>
    <sheet name="&gt;&gt; visões descontinuadas" sheetId="30" state="hidden" r:id="rId14"/>
    <sheet name="DRE Ensino Acadêmico - Antigo" sheetId="33" state="hidden" r:id="rId15"/>
    <sheet name="DRE Lifelong Learning - Antigo" sheetId="34" state="hidden" r:id="rId16"/>
    <sheet name="Alunos Graduação Presencial" sheetId="2" state="hidden" r:id="rId17"/>
    <sheet name="Base de Alunos Total" sheetId="12" state="hidden" r:id="rId18"/>
    <sheet name="DRE Consolidada" sheetId="22" state="hidden" r:id="rId19"/>
    <sheet name="DRE Ensino" sheetId="5" state="hidden" r:id="rId20"/>
    <sheet name="DRE Outros Negócios" sheetId="6" state="hidden" r:id="rId21"/>
    <sheet name="PDD 2020" sheetId="37" state="hidden" r:id="rId22"/>
    <sheet name="PMR 2020 " sheetId="38" state="hidden" r:id="rId23"/>
  </sheets>
  <definedNames>
    <definedName name="_Fill" hidden="1">#REF!</definedName>
    <definedName name="a" localSheetId="18" hidden="1">#REF!</definedName>
    <definedName name="a" hidden="1">#REF!</definedName>
    <definedName name="AS2DocOpenMode" hidden="1">"AS2DocumentEdit"</definedName>
    <definedName name="AS2ReportLS" hidden="1">1</definedName>
    <definedName name="AS2SyncStepLS" hidden="1">0</definedName>
    <definedName name="AS2TickmarkLS" localSheetId="18" hidden="1">#REF!</definedName>
    <definedName name="AS2TickmarkLS" hidden="1">#REF!</definedName>
    <definedName name="AS2VersionLS" hidden="1">300</definedName>
    <definedName name="BG_Del" hidden="1">15</definedName>
    <definedName name="BG_Ins" hidden="1">4</definedName>
    <definedName name="BG_Mod" hidden="1">6</definedName>
    <definedName name="ca" localSheetId="18" hidden="1">#REF!</definedName>
    <definedName name="ca" hidden="1">#REF!</definedName>
    <definedName name="camiala" localSheetId="18" hidden="1">#REF!</definedName>
    <definedName name="camiala" hidden="1">#REF!</definedName>
    <definedName name="camila" localSheetId="18" hidden="1">#REF!</definedName>
    <definedName name="camila" hidden="1">#REF!</definedName>
    <definedName name="cmailala" localSheetId="18" hidden="1">#REF!</definedName>
    <definedName name="cmailala" hidden="1">#REF!</definedName>
    <definedName name="mov" localSheetId="18" hidden="1">#REF!</definedName>
    <definedName name="mov" hidden="1">#REF!</definedName>
    <definedName name="MOVIMENT" localSheetId="18" hidden="1">#REF!</definedName>
    <definedName name="MOVIMENT" hidden="1">#REF!</definedName>
    <definedName name="s" localSheetId="18" hidden="1">#REF!</definedName>
    <definedName name="s" hidden="1">#REF!</definedName>
    <definedName name="TextRefCopyRangeCount" hidden="1">2</definedName>
    <definedName name="wrn.PDF.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Summary." hidden="1">{"Summary 1 - a",#N/A,TRUE,"Summary";"Summary 1 - b",#N/A,TRUE,"Summary";"Summary 1 - c",#N/A,TRUE,"Summary"}</definedName>
    <definedName name="XREF_COLUMN_1" localSheetId="18" hidden="1">#REF!</definedName>
    <definedName name="XREF_COLUMN_1" hidden="1">#REF!</definedName>
    <definedName name="XREF_COLUMN_11" localSheetId="18" hidden="1">#REF!</definedName>
    <definedName name="XREF_COLUMN_11" hidden="1">#REF!</definedName>
    <definedName name="XREF_COLUMN_12" localSheetId="18" hidden="1">#REF!</definedName>
    <definedName name="XREF_COLUMN_12" hidden="1">#REF!</definedName>
    <definedName name="XREF_COLUMN_15" localSheetId="18" hidden="1">#REF!</definedName>
    <definedName name="XREF_COLUMN_15" hidden="1">#REF!</definedName>
    <definedName name="XREF_COLUMN_16" localSheetId="18" hidden="1">#REF!</definedName>
    <definedName name="XREF_COLUMN_16" hidden="1">#REF!</definedName>
    <definedName name="XREF_COLUMN_18" localSheetId="18" hidden="1">#REF!</definedName>
    <definedName name="XREF_COLUMN_18" hidden="1">#REF!</definedName>
    <definedName name="XREF_COLUMN_19" localSheetId="18" hidden="1">#REF!</definedName>
    <definedName name="XREF_COLUMN_19" hidden="1">#REF!</definedName>
    <definedName name="XREF_COLUMN_2" localSheetId="18" hidden="1">#REF!</definedName>
    <definedName name="XREF_COLUMN_2" hidden="1">#REF!</definedName>
    <definedName name="XREF_COLUMN_3" localSheetId="18" hidden="1">#REF!</definedName>
    <definedName name="XREF_COLUMN_3" hidden="1">#REF!</definedName>
    <definedName name="XREF_COLUMN_4" localSheetId="18" hidden="1">#REF!</definedName>
    <definedName name="XREF_COLUMN_4" hidden="1">#REF!</definedName>
    <definedName name="XREF_COLUMN_9" localSheetId="18" hidden="1">#REF!</definedName>
    <definedName name="XREF_COLUMN_9" hidden="1">#REF!</definedName>
    <definedName name="XRefColumnsCount" hidden="1">2</definedName>
    <definedName name="XRefCopy1" localSheetId="18" hidden="1">#REF!</definedName>
    <definedName name="XRefCopy1" hidden="1">#REF!</definedName>
    <definedName name="XRefCopy10Row" localSheetId="18" hidden="1">#REF!</definedName>
    <definedName name="XRefCopy10Row" hidden="1">#REF!</definedName>
    <definedName name="XRefCopy11Row" localSheetId="18" hidden="1">#REF!</definedName>
    <definedName name="XRefCopy11Row" hidden="1">#REF!</definedName>
    <definedName name="XRefCopy12Row" localSheetId="18" hidden="1">#REF!</definedName>
    <definedName name="XRefCopy12Row" hidden="1">#REF!</definedName>
    <definedName name="XRefCopy13Row" localSheetId="18" hidden="1">#REF!</definedName>
    <definedName name="XRefCopy13Row" hidden="1">#REF!</definedName>
    <definedName name="XRefCopy14Row" localSheetId="18" hidden="1">#REF!</definedName>
    <definedName name="XRefCopy14Row" hidden="1">#REF!</definedName>
    <definedName name="XRefCopy15Row" localSheetId="18" hidden="1">#REF!</definedName>
    <definedName name="XRefCopy15Row" hidden="1">#REF!</definedName>
    <definedName name="XRefCopy16Row" localSheetId="18" hidden="1">#REF!</definedName>
    <definedName name="XRefCopy16Row" hidden="1">#REF!</definedName>
    <definedName name="XRefCopy17Row" localSheetId="18" hidden="1">#REF!</definedName>
    <definedName name="XRefCopy17Row" hidden="1">#REF!</definedName>
    <definedName name="XRefCopy18Row" localSheetId="18" hidden="1">#REF!</definedName>
    <definedName name="XRefCopy18Row" hidden="1">#REF!</definedName>
    <definedName name="XRefCopy19Row" localSheetId="18" hidden="1">#REF!</definedName>
    <definedName name="XRefCopy19Row" hidden="1">#REF!</definedName>
    <definedName name="XRefCopy1Row" localSheetId="18" hidden="1">#REF!</definedName>
    <definedName name="XRefCopy1Row" hidden="1">#REF!</definedName>
    <definedName name="XRefCopy2" localSheetId="18" hidden="1">#REF!</definedName>
    <definedName name="XRefCopy2" hidden="1">#REF!</definedName>
    <definedName name="XRefCopy20Row" localSheetId="18" hidden="1">#REF!</definedName>
    <definedName name="XRefCopy20Row" hidden="1">#REF!</definedName>
    <definedName name="XRefCopy21Row" localSheetId="18" hidden="1">#REF!</definedName>
    <definedName name="XRefCopy21Row" hidden="1">#REF!</definedName>
    <definedName name="XRefCopy22Row" localSheetId="18" hidden="1">#REF!</definedName>
    <definedName name="XRefCopy22Row" hidden="1">#REF!</definedName>
    <definedName name="XRefCopy2Row" localSheetId="18" hidden="1">#REF!</definedName>
    <definedName name="XRefCopy2Row" hidden="1">#REF!</definedName>
    <definedName name="XRefCopy3" localSheetId="18" hidden="1">#REF!</definedName>
    <definedName name="XRefCopy3" hidden="1">#REF!</definedName>
    <definedName name="XRefCopy30" localSheetId="18" hidden="1">#REF!</definedName>
    <definedName name="XRefCopy30" hidden="1">#REF!</definedName>
    <definedName name="XRefCopy33" localSheetId="18" hidden="1">#REF!</definedName>
    <definedName name="XRefCopy33" hidden="1">#REF!</definedName>
    <definedName name="XRefCopy34" localSheetId="18" hidden="1">#REF!</definedName>
    <definedName name="XRefCopy34" hidden="1">#REF!</definedName>
    <definedName name="XRefCopy38" localSheetId="18" hidden="1">#REF!</definedName>
    <definedName name="XRefCopy38" hidden="1">#REF!</definedName>
    <definedName name="XRefCopy39" localSheetId="18" hidden="1">#REF!</definedName>
    <definedName name="XRefCopy39" hidden="1">#REF!</definedName>
    <definedName name="XRefCopy3Row" localSheetId="18" hidden="1">#REF!</definedName>
    <definedName name="XRefCopy3Row" hidden="1">#REF!</definedName>
    <definedName name="XRefCopy4" localSheetId="18" hidden="1">#REF!</definedName>
    <definedName name="XRefCopy4" hidden="1">#REF!</definedName>
    <definedName name="XRefCopy43" localSheetId="18" hidden="1">#REF!</definedName>
    <definedName name="XRefCopy43" hidden="1">#REF!</definedName>
    <definedName name="XRefCopy4Row" localSheetId="18" hidden="1">#REF!</definedName>
    <definedName name="XRefCopy4Row" hidden="1">#REF!</definedName>
    <definedName name="XRefCopy5" localSheetId="18" hidden="1">#REF!</definedName>
    <definedName name="XRefCopy5" hidden="1">#REF!</definedName>
    <definedName name="XRefCopy6" localSheetId="18" hidden="1">#REF!</definedName>
    <definedName name="XRefCopy6" hidden="1">#REF!</definedName>
    <definedName name="XRefCopy7Row" localSheetId="18" hidden="1">#REF!</definedName>
    <definedName name="XRefCopy7Row" hidden="1">#REF!</definedName>
    <definedName name="XRefCopy8Row" localSheetId="18" hidden="1">#REF!</definedName>
    <definedName name="XRefCopy8Row" hidden="1">#REF!</definedName>
    <definedName name="XRefCopyRangeCount" hidden="1">4</definedName>
    <definedName name="XRefPaste1" localSheetId="18" hidden="1">#REF!</definedName>
    <definedName name="XRefPaste1" hidden="1">#REF!</definedName>
    <definedName name="XRefPaste11" localSheetId="18" hidden="1">#REF!</definedName>
    <definedName name="XRefPaste11" hidden="1">#REF!</definedName>
    <definedName name="XRefPaste11Row" localSheetId="18" hidden="1">#REF!</definedName>
    <definedName name="XRefPaste11Row" hidden="1">#REF!</definedName>
    <definedName name="XRefPaste12" localSheetId="18" hidden="1">#REF!</definedName>
    <definedName name="XRefPaste12" hidden="1">#REF!</definedName>
    <definedName name="XRefPaste13" localSheetId="18" hidden="1">#REF!</definedName>
    <definedName name="XRefPaste13" hidden="1">#REF!</definedName>
    <definedName name="XRefPaste14" localSheetId="18" hidden="1">#REF!</definedName>
    <definedName name="XRefPaste14" hidden="1">#REF!</definedName>
    <definedName name="XRefPaste15" localSheetId="18" hidden="1">#REF!</definedName>
    <definedName name="XRefPaste15" hidden="1">#REF!</definedName>
    <definedName name="XRefPaste15Row" localSheetId="18" hidden="1">#REF!</definedName>
    <definedName name="XRefPaste15Row" hidden="1">#REF!</definedName>
    <definedName name="XRefPaste16" localSheetId="18" hidden="1">#REF!</definedName>
    <definedName name="XRefPaste16" hidden="1">#REF!</definedName>
    <definedName name="XRefPaste16Row" localSheetId="18" hidden="1">#REF!</definedName>
    <definedName name="XRefPaste16Row" hidden="1">#REF!</definedName>
    <definedName name="XRefPaste18" localSheetId="18" hidden="1">#REF!</definedName>
    <definedName name="XRefPaste18" hidden="1">#REF!</definedName>
    <definedName name="XRefPaste19" localSheetId="18" hidden="1">#REF!</definedName>
    <definedName name="XRefPaste19" hidden="1">#REF!</definedName>
    <definedName name="XRefPaste1Row" localSheetId="18" hidden="1">#REF!</definedName>
    <definedName name="XRefPaste1Row" hidden="1">#REF!</definedName>
    <definedName name="XRefPaste2" localSheetId="18" hidden="1">#REF!</definedName>
    <definedName name="XRefPaste2" hidden="1">#REF!</definedName>
    <definedName name="XRefPaste20" localSheetId="18" hidden="1">#REF!</definedName>
    <definedName name="XRefPaste20" hidden="1">#REF!</definedName>
    <definedName name="XRefPaste2Row" localSheetId="18" hidden="1">#REF!</definedName>
    <definedName name="XRefPaste2Row" hidden="1">#REF!</definedName>
    <definedName name="XRefPaste5Row" localSheetId="18" hidden="1">#REF!</definedName>
    <definedName name="XRefPaste5Row" hidden="1">#REF!</definedName>
    <definedName name="XRefPaste6Row" localSheetId="18" hidden="1">#REF!</definedName>
    <definedName name="XRefPaste6Row" hidden="1">#REF!</definedName>
    <definedName name="XRefPaste7Row" localSheetId="18" hidden="1">#REF!</definedName>
    <definedName name="XRefPaste7Row" hidden="1">#REF!</definedName>
    <definedName name="XRefPaste8" localSheetId="18" hidden="1">#REF!</definedName>
    <definedName name="XRefPaste8" hidden="1">#REF!</definedName>
    <definedName name="XRefPaste9" localSheetId="18" hidden="1">#REF!</definedName>
    <definedName name="XRefPaste9" hidden="1">#REF!</definedName>
    <definedName name="XRefPasteRangeCount" hidden="1">1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1" i="41" l="1"/>
  <c r="AJ10" i="18"/>
  <c r="AJ6" i="18"/>
  <c r="AJ12" i="18" s="1"/>
  <c r="AJ5" i="18"/>
  <c r="AJ11" i="18" s="1"/>
  <c r="AJ4" i="18"/>
  <c r="AJ4" i="19"/>
  <c r="AJ20" i="43"/>
  <c r="AI20" i="43"/>
  <c r="AJ26" i="43"/>
  <c r="AJ4" i="43"/>
  <c r="AJ4" i="39"/>
  <c r="AJ17" i="40"/>
  <c r="AI17" i="40"/>
  <c r="AH17" i="40"/>
  <c r="AJ6" i="40"/>
  <c r="AJ7" i="40" s="1"/>
  <c r="AJ5" i="40"/>
  <c r="AJ14" i="40" s="1"/>
  <c r="AJ4" i="32"/>
  <c r="AJ13" i="18" l="1"/>
  <c r="AJ7" i="18"/>
  <c r="AJ10" i="40"/>
  <c r="AJ9" i="40"/>
  <c r="AJ64" i="13"/>
  <c r="AJ52" i="13"/>
  <c r="AJ39" i="13"/>
  <c r="AJ38" i="13"/>
  <c r="AJ18" i="13"/>
  <c r="AJ5" i="13"/>
  <c r="AJ21" i="31"/>
  <c r="AJ18" i="31"/>
  <c r="AJ15" i="31"/>
  <c r="AJ6" i="31"/>
  <c r="AJ12" i="31" s="1"/>
  <c r="AJ4" i="31"/>
  <c r="AJ16" i="29"/>
  <c r="AJ9" i="29"/>
  <c r="AJ5" i="29"/>
  <c r="AJ11" i="29" s="1"/>
  <c r="AJ18" i="29" s="1"/>
  <c r="AJ4" i="29"/>
  <c r="AI10" i="40"/>
  <c r="AI10" i="18"/>
  <c r="AI6" i="18"/>
  <c r="AI12" i="18" s="1"/>
  <c r="AI4" i="18"/>
  <c r="AI4" i="19"/>
  <c r="AI26" i="43"/>
  <c r="AI4" i="43"/>
  <c r="AI4" i="39"/>
  <c r="AI6" i="40"/>
  <c r="AI5" i="40"/>
  <c r="AI4" i="32"/>
  <c r="AI64" i="13"/>
  <c r="AI52" i="13"/>
  <c r="AI38" i="13"/>
  <c r="AI18" i="13"/>
  <c r="AI5" i="13"/>
  <c r="AI9" i="31"/>
  <c r="AI15" i="31"/>
  <c r="AI21" i="31" s="1"/>
  <c r="AI6" i="31"/>
  <c r="AI4" i="31"/>
  <c r="AJ15" i="40" l="1"/>
  <c r="AJ16" i="40" s="1"/>
  <c r="AJ11" i="40"/>
  <c r="AI5" i="18"/>
  <c r="AI11" i="18" s="1"/>
  <c r="AI7" i="40"/>
  <c r="AJ75" i="13"/>
  <c r="AJ35" i="13"/>
  <c r="AJ9" i="31"/>
  <c r="AI13" i="18"/>
  <c r="AI9" i="40"/>
  <c r="AI11" i="40"/>
  <c r="AI35" i="13"/>
  <c r="AI12" i="31"/>
  <c r="AI18" i="31"/>
  <c r="AI7" i="18" l="1"/>
  <c r="AI39" i="13"/>
  <c r="AI75" i="13" s="1"/>
  <c r="AI16" i="29" l="1"/>
  <c r="AI9" i="29"/>
  <c r="AI5" i="29"/>
  <c r="AI11" i="29" s="1"/>
  <c r="AI4" i="29"/>
  <c r="AI18" i="29" l="1"/>
  <c r="M34" i="41"/>
  <c r="N34" i="41"/>
  <c r="AP9" i="18"/>
  <c r="AP8" i="18"/>
  <c r="AH10" i="18"/>
  <c r="AH6" i="18"/>
  <c r="AH5" i="18"/>
  <c r="AH11" i="18" s="1"/>
  <c r="AH4" i="18"/>
  <c r="AH4" i="19"/>
  <c r="AH20" i="43"/>
  <c r="AP27" i="43"/>
  <c r="AP26" i="43"/>
  <c r="AP23" i="43"/>
  <c r="AP22" i="43"/>
  <c r="AP21" i="43"/>
  <c r="AP19" i="43"/>
  <c r="AP18" i="43"/>
  <c r="AP17" i="43"/>
  <c r="AP16" i="43"/>
  <c r="AP15" i="43"/>
  <c r="AP14" i="43"/>
  <c r="AP13" i="43"/>
  <c r="AP12" i="43"/>
  <c r="AP11" i="43"/>
  <c r="AP10" i="43"/>
  <c r="AP9" i="43"/>
  <c r="AP8" i="43"/>
  <c r="AP7" i="43"/>
  <c r="AP6" i="43"/>
  <c r="AP5" i="43"/>
  <c r="AH26" i="43"/>
  <c r="AH25" i="43"/>
  <c r="AH4" i="43"/>
  <c r="AP83" i="39"/>
  <c r="AP82" i="39"/>
  <c r="AP81" i="39"/>
  <c r="AP80" i="39"/>
  <c r="AP79" i="39"/>
  <c r="AP78" i="39"/>
  <c r="AP77" i="39"/>
  <c r="AP76" i="39"/>
  <c r="AP75" i="39"/>
  <c r="AP74" i="39"/>
  <c r="AP73" i="39"/>
  <c r="AP72" i="39"/>
  <c r="AP71" i="39"/>
  <c r="AP70" i="39"/>
  <c r="AP69" i="39"/>
  <c r="AP68" i="39"/>
  <c r="AP67" i="39"/>
  <c r="AP66" i="39"/>
  <c r="AP65" i="39"/>
  <c r="AP64" i="39"/>
  <c r="AP63" i="39"/>
  <c r="AP62" i="39"/>
  <c r="AP61" i="39"/>
  <c r="AP60" i="39"/>
  <c r="AP56" i="39"/>
  <c r="AP55" i="39"/>
  <c r="AP54" i="39"/>
  <c r="AP53" i="39"/>
  <c r="AP52" i="39"/>
  <c r="AP51" i="39"/>
  <c r="AP50" i="39"/>
  <c r="AP49" i="39"/>
  <c r="AP48" i="39"/>
  <c r="AP47" i="39"/>
  <c r="AP46" i="39"/>
  <c r="AP45" i="39"/>
  <c r="AP44" i="39"/>
  <c r="AP43" i="39"/>
  <c r="AP42" i="39"/>
  <c r="AP41" i="39"/>
  <c r="AP40" i="39"/>
  <c r="AP39" i="39"/>
  <c r="AP38" i="39"/>
  <c r="AP37" i="39"/>
  <c r="AP36" i="39"/>
  <c r="AP35" i="39"/>
  <c r="AP34" i="39"/>
  <c r="AP33" i="39"/>
  <c r="AP29" i="39"/>
  <c r="AP28" i="39"/>
  <c r="AP27" i="39"/>
  <c r="AP26" i="39"/>
  <c r="AP25" i="39"/>
  <c r="AP24" i="39"/>
  <c r="AP23" i="39"/>
  <c r="AP22" i="39"/>
  <c r="AP21" i="39"/>
  <c r="AP20" i="39"/>
  <c r="AP19" i="39"/>
  <c r="AP18" i="39"/>
  <c r="AP17" i="39"/>
  <c r="AP16" i="39"/>
  <c r="AP15" i="39"/>
  <c r="AP14" i="39"/>
  <c r="AP13" i="39"/>
  <c r="AP12" i="39"/>
  <c r="AP11" i="39"/>
  <c r="AP10" i="39"/>
  <c r="AP9" i="39"/>
  <c r="AP8" i="39"/>
  <c r="AP7" i="39"/>
  <c r="AP6" i="39"/>
  <c r="AH4" i="39"/>
  <c r="AH6" i="40"/>
  <c r="AH10" i="40" s="1"/>
  <c r="AH5" i="40"/>
  <c r="AP48" i="32"/>
  <c r="AP47" i="32"/>
  <c r="AP46" i="32"/>
  <c r="AP45" i="32"/>
  <c r="AP44" i="32"/>
  <c r="AP43" i="32"/>
  <c r="AP42" i="32"/>
  <c r="AP41" i="32"/>
  <c r="AP40" i="32"/>
  <c r="AP39" i="32"/>
  <c r="AP38" i="32"/>
  <c r="AP37" i="32"/>
  <c r="AP36" i="32"/>
  <c r="AP35" i="32"/>
  <c r="AP34" i="32"/>
  <c r="AP33" i="32"/>
  <c r="AP32" i="32"/>
  <c r="AP31" i="32"/>
  <c r="AP30" i="32"/>
  <c r="AP29" i="32"/>
  <c r="AP28" i="32"/>
  <c r="AP27" i="32"/>
  <c r="AP26" i="32"/>
  <c r="AP25" i="32"/>
  <c r="AP24" i="32"/>
  <c r="AP23" i="32"/>
  <c r="AP22" i="32"/>
  <c r="AP21" i="32"/>
  <c r="AP20" i="32"/>
  <c r="AP19" i="32"/>
  <c r="AP18" i="32"/>
  <c r="AP17" i="32"/>
  <c r="AP16" i="32"/>
  <c r="AP15" i="32"/>
  <c r="AP14" i="32"/>
  <c r="AP13" i="32"/>
  <c r="AP12" i="32"/>
  <c r="AP11" i="32"/>
  <c r="AP10" i="32"/>
  <c r="AP9" i="32"/>
  <c r="AP8" i="32"/>
  <c r="AP7" i="32"/>
  <c r="AP6" i="32"/>
  <c r="AP5" i="32"/>
  <c r="AH4" i="32"/>
  <c r="AP19" i="44"/>
  <c r="AP17" i="44"/>
  <c r="AP15" i="44"/>
  <c r="AP14" i="44"/>
  <c r="AP12" i="44"/>
  <c r="AP11" i="44"/>
  <c r="AP8" i="44" s="1"/>
  <c r="AP10" i="44"/>
  <c r="AP9" i="44"/>
  <c r="AP6" i="44"/>
  <c r="AP5" i="44"/>
  <c r="AH64" i="13"/>
  <c r="AH52" i="13"/>
  <c r="AH39" i="13"/>
  <c r="AH38" i="13"/>
  <c r="AH18" i="13"/>
  <c r="AH5" i="13"/>
  <c r="AH21" i="31"/>
  <c r="AH18" i="31"/>
  <c r="AH15" i="31"/>
  <c r="AH6" i="31"/>
  <c r="AH12" i="31" s="1"/>
  <c r="AH4" i="31"/>
  <c r="AH16" i="29"/>
  <c r="AH9" i="29"/>
  <c r="AH5" i="29"/>
  <c r="AH11" i="29" s="1"/>
  <c r="AH4" i="29"/>
  <c r="AH7" i="18" l="1"/>
  <c r="AP10" i="18"/>
  <c r="AH12" i="18"/>
  <c r="AH13" i="18" s="1"/>
  <c r="AH11" i="40"/>
  <c r="AH7" i="40"/>
  <c r="AH9" i="40"/>
  <c r="AP7" i="44"/>
  <c r="AP13" i="44" s="1"/>
  <c r="AP16" i="44" s="1"/>
  <c r="AP18" i="44" s="1"/>
  <c r="AP20" i="44" s="1"/>
  <c r="AH75" i="13"/>
  <c r="AH35" i="13"/>
  <c r="AH9" i="31"/>
  <c r="AH18" i="29"/>
  <c r="AG10" i="18" l="1"/>
  <c r="AG6" i="18"/>
  <c r="AG12" i="18" s="1"/>
  <c r="AG4" i="18"/>
  <c r="AG4" i="19"/>
  <c r="AG20" i="43"/>
  <c r="AP20" i="43" s="1"/>
  <c r="AG26" i="43"/>
  <c r="AG25" i="43"/>
  <c r="AG4" i="43"/>
  <c r="AG4" i="39"/>
  <c r="AG6" i="40"/>
  <c r="AG10" i="40" s="1"/>
  <c r="AG5" i="40"/>
  <c r="AG9" i="40" s="1"/>
  <c r="AG4" i="32"/>
  <c r="AG52" i="13"/>
  <c r="AG64" i="13"/>
  <c r="AG39" i="13"/>
  <c r="AG38" i="13"/>
  <c r="AG18" i="13"/>
  <c r="AG5" i="13"/>
  <c r="AG15" i="31"/>
  <c r="AG21" i="31" s="1"/>
  <c r="AG6" i="31"/>
  <c r="AG9" i="31" s="1"/>
  <c r="AG4" i="31"/>
  <c r="AG16" i="29"/>
  <c r="AG9" i="29"/>
  <c r="AG5" i="29"/>
  <c r="AG11" i="29" s="1"/>
  <c r="AG4" i="29"/>
  <c r="AG5" i="18" l="1"/>
  <c r="AG11" i="18" s="1"/>
  <c r="AG7" i="18"/>
  <c r="AG13" i="18"/>
  <c r="AG7" i="40"/>
  <c r="AG75" i="13"/>
  <c r="AG35" i="13"/>
  <c r="AG12" i="31"/>
  <c r="AG18" i="31"/>
  <c r="AG18" i="29"/>
  <c r="AG11" i="40"/>
  <c r="AF15" i="13" l="1"/>
  <c r="AD13" i="18" l="1"/>
  <c r="AF10" i="18" l="1"/>
  <c r="AF6" i="18"/>
  <c r="AF4" i="18"/>
  <c r="AF4" i="19"/>
  <c r="AF24" i="43"/>
  <c r="AF26" i="43"/>
  <c r="AF4" i="43"/>
  <c r="AF4" i="39"/>
  <c r="AF25" i="43" l="1"/>
  <c r="AP25" i="43" s="1"/>
  <c r="AP24" i="43"/>
  <c r="AF12" i="18"/>
  <c r="AP12" i="18" s="1"/>
  <c r="AF6" i="40" l="1"/>
  <c r="AF10" i="40" s="1"/>
  <c r="AI15" i="40" s="1"/>
  <c r="AF5" i="40"/>
  <c r="AF4" i="32"/>
  <c r="AF64" i="13"/>
  <c r="AF52" i="13"/>
  <c r="AF39" i="13"/>
  <c r="AF23" i="13"/>
  <c r="AF5" i="18" l="1"/>
  <c r="AI14" i="40"/>
  <c r="AI16" i="40"/>
  <c r="AF11" i="40"/>
  <c r="AF11" i="18"/>
  <c r="AF13" i="18" s="1"/>
  <c r="AF7" i="18"/>
  <c r="AF7" i="40"/>
  <c r="AF9" i="40"/>
  <c r="AF75" i="13"/>
  <c r="AF5" i="13" l="1"/>
  <c r="AF18" i="13"/>
  <c r="AF38" i="13"/>
  <c r="AF21" i="31"/>
  <c r="AF18" i="31"/>
  <c r="AF15" i="31"/>
  <c r="AF12" i="31"/>
  <c r="AF6" i="31"/>
  <c r="AF9" i="31" s="1"/>
  <c r="AF4" i="31"/>
  <c r="AF16" i="29"/>
  <c r="AF9" i="29"/>
  <c r="AF5" i="29"/>
  <c r="AF11" i="29" s="1"/>
  <c r="AF4" i="29"/>
  <c r="AF35" i="13" l="1"/>
  <c r="AF18" i="29"/>
  <c r="AE18" i="31" l="1"/>
  <c r="AE9" i="31"/>
  <c r="D18" i="20"/>
  <c r="AE10" i="18" l="1"/>
  <c r="AE6" i="18"/>
  <c r="AP6" i="18" s="1"/>
  <c r="AE4" i="18" l="1"/>
  <c r="AE4" i="19"/>
  <c r="AE4" i="43"/>
  <c r="AE4" i="39"/>
  <c r="AE6" i="40"/>
  <c r="AE5" i="40"/>
  <c r="AE4" i="32"/>
  <c r="AE38" i="13"/>
  <c r="AE35" i="13"/>
  <c r="AE21" i="31"/>
  <c r="AE12" i="31"/>
  <c r="AE15" i="31"/>
  <c r="AE6" i="31"/>
  <c r="AE4" i="31"/>
  <c r="AE18" i="29"/>
  <c r="AE16" i="29"/>
  <c r="AE9" i="29"/>
  <c r="AE5" i="29"/>
  <c r="AE11" i="29" s="1"/>
  <c r="AE4" i="29"/>
  <c r="AE7" i="40" l="1"/>
  <c r="AG14" i="40"/>
  <c r="AH14" i="40"/>
  <c r="AE10" i="40"/>
  <c r="AE9" i="40"/>
  <c r="AE5" i="18"/>
  <c r="AP5" i="18" s="1"/>
  <c r="AP7" i="18" s="1"/>
  <c r="AE11" i="40"/>
  <c r="AG15" i="40" l="1"/>
  <c r="AG16" i="40" s="1"/>
  <c r="AH15" i="40"/>
  <c r="AH16" i="40" s="1"/>
  <c r="AE11" i="18"/>
  <c r="AE7" i="18"/>
  <c r="I34" i="41"/>
  <c r="W32" i="41"/>
  <c r="W31" i="41"/>
  <c r="W30" i="41"/>
  <c r="W29" i="41"/>
  <c r="W28" i="41"/>
  <c r="W27" i="41"/>
  <c r="W26" i="41"/>
  <c r="W25" i="41"/>
  <c r="W24" i="41"/>
  <c r="W23" i="41"/>
  <c r="W22" i="41"/>
  <c r="W21" i="41"/>
  <c r="W20" i="41"/>
  <c r="W19" i="41"/>
  <c r="W18" i="41"/>
  <c r="W17" i="41"/>
  <c r="W16" i="41"/>
  <c r="W15" i="41"/>
  <c r="W14" i="41"/>
  <c r="W13" i="41"/>
  <c r="W11" i="41"/>
  <c r="W10" i="41"/>
  <c r="W9" i="41"/>
  <c r="W8" i="41"/>
  <c r="W7" i="41"/>
  <c r="W6" i="41"/>
  <c r="W5" i="41"/>
  <c r="AD68" i="13"/>
  <c r="AO9" i="18"/>
  <c r="AO8" i="18"/>
  <c r="AD4" i="18"/>
  <c r="AD4" i="19"/>
  <c r="AO25" i="43"/>
  <c r="AO24" i="43"/>
  <c r="AO23" i="43"/>
  <c r="AO22" i="43"/>
  <c r="AO21" i="43"/>
  <c r="AO20" i="43"/>
  <c r="AO19" i="43"/>
  <c r="AO18" i="43"/>
  <c r="AO17" i="43"/>
  <c r="AO16" i="43"/>
  <c r="AO15" i="43"/>
  <c r="AO14" i="43"/>
  <c r="AO13" i="43"/>
  <c r="AO12" i="43"/>
  <c r="AO11" i="43"/>
  <c r="AO10" i="43"/>
  <c r="AO9" i="43"/>
  <c r="AO8" i="43"/>
  <c r="AO7" i="43"/>
  <c r="AO6" i="43"/>
  <c r="AO5" i="43"/>
  <c r="AD4" i="43"/>
  <c r="AO83" i="39"/>
  <c r="AO82" i="39"/>
  <c r="AO81" i="39"/>
  <c r="AO80" i="39"/>
  <c r="AO79" i="39"/>
  <c r="AO78" i="39"/>
  <c r="AO77" i="39"/>
  <c r="AO76" i="39"/>
  <c r="AO75" i="39"/>
  <c r="AO74" i="39"/>
  <c r="AO73" i="39"/>
  <c r="AO72" i="39"/>
  <c r="AO71" i="39"/>
  <c r="AO70" i="39"/>
  <c r="AO69" i="39"/>
  <c r="AO68" i="39"/>
  <c r="AO67" i="39"/>
  <c r="AO66" i="39"/>
  <c r="AO65" i="39"/>
  <c r="AO64" i="39"/>
  <c r="AO63" i="39"/>
  <c r="AO62" i="39"/>
  <c r="AO61" i="39"/>
  <c r="AO60" i="39"/>
  <c r="AO56" i="39"/>
  <c r="AO55" i="39"/>
  <c r="AO54" i="39"/>
  <c r="AO53" i="39"/>
  <c r="AO52" i="39"/>
  <c r="AO51" i="39"/>
  <c r="AO50" i="39"/>
  <c r="AO49" i="39"/>
  <c r="AO48" i="39"/>
  <c r="AO47" i="39"/>
  <c r="AO46" i="39"/>
  <c r="AO45" i="39"/>
  <c r="AO44" i="39"/>
  <c r="AO43" i="39"/>
  <c r="AO42" i="39"/>
  <c r="AO41" i="39"/>
  <c r="AO40" i="39"/>
  <c r="AO39" i="39"/>
  <c r="AO38" i="39"/>
  <c r="AO37" i="39"/>
  <c r="AO36" i="39"/>
  <c r="AO35" i="39"/>
  <c r="AO34" i="39"/>
  <c r="AO33" i="39"/>
  <c r="AO28" i="39"/>
  <c r="AO27" i="39"/>
  <c r="AO26" i="39"/>
  <c r="AO25" i="39"/>
  <c r="AO23" i="39"/>
  <c r="AO22" i="39"/>
  <c r="AO21" i="39"/>
  <c r="AO20" i="39"/>
  <c r="AO18" i="39"/>
  <c r="AO17" i="39"/>
  <c r="AO14" i="39"/>
  <c r="AO13" i="39"/>
  <c r="AO12" i="39"/>
  <c r="AO11" i="39"/>
  <c r="AO9" i="39"/>
  <c r="AO8" i="39"/>
  <c r="AO7" i="39"/>
  <c r="AO6" i="39"/>
  <c r="AD4" i="39"/>
  <c r="AD4" i="32"/>
  <c r="Y20" i="44"/>
  <c r="X20" i="44"/>
  <c r="AO9" i="44"/>
  <c r="AO8" i="44" s="1"/>
  <c r="AD4" i="31"/>
  <c r="AD7" i="40"/>
  <c r="AD9" i="40"/>
  <c r="AD10" i="40"/>
  <c r="AD4" i="29"/>
  <c r="AE13" i="18" l="1"/>
  <c r="AP11" i="18"/>
  <c r="AP13" i="18" s="1"/>
  <c r="W34" i="41"/>
  <c r="AD11" i="40"/>
  <c r="AC24" i="39"/>
  <c r="AB24" i="39"/>
  <c r="AA24" i="39"/>
  <c r="Z24" i="39"/>
  <c r="Y24" i="39"/>
  <c r="X24" i="39"/>
  <c r="W24" i="39"/>
  <c r="V24" i="39"/>
  <c r="U24" i="39"/>
  <c r="S24" i="39"/>
  <c r="T24" i="39"/>
  <c r="AC19" i="39"/>
  <c r="AB19" i="39"/>
  <c r="AA19" i="39"/>
  <c r="Z19" i="39"/>
  <c r="Y19" i="39"/>
  <c r="X19" i="39"/>
  <c r="W19" i="39"/>
  <c r="V19" i="39"/>
  <c r="U19" i="39"/>
  <c r="S19" i="39"/>
  <c r="T19" i="39"/>
  <c r="AC16" i="39"/>
  <c r="AB16" i="39"/>
  <c r="AA16" i="39"/>
  <c r="Z16" i="39"/>
  <c r="Y16" i="39"/>
  <c r="X16" i="39"/>
  <c r="W16" i="39"/>
  <c r="V16" i="39"/>
  <c r="U16" i="39"/>
  <c r="S16" i="39"/>
  <c r="T16" i="39"/>
  <c r="AC10" i="39"/>
  <c r="AC15" i="39" s="1"/>
  <c r="AB10" i="39"/>
  <c r="AB15" i="39" s="1"/>
  <c r="AA10" i="39"/>
  <c r="Z10" i="39"/>
  <c r="Z15" i="39" s="1"/>
  <c r="Y10" i="39"/>
  <c r="Y15" i="39" s="1"/>
  <c r="X10" i="39"/>
  <c r="X15" i="39" s="1"/>
  <c r="W10" i="39"/>
  <c r="W15" i="39" s="1"/>
  <c r="V10" i="39"/>
  <c r="V15" i="39" s="1"/>
  <c r="U10" i="39"/>
  <c r="U15" i="39" s="1"/>
  <c r="S10" i="39"/>
  <c r="S15" i="39" s="1"/>
  <c r="S29" i="39" s="1"/>
  <c r="T10" i="39"/>
  <c r="T15" i="39" s="1"/>
  <c r="AC5" i="40"/>
  <c r="AF14" i="40" s="1"/>
  <c r="AB5" i="40"/>
  <c r="AA5" i="40"/>
  <c r="Z5" i="40"/>
  <c r="Y5" i="40"/>
  <c r="X5" i="40"/>
  <c r="W5" i="40"/>
  <c r="V5" i="40"/>
  <c r="U5" i="40"/>
  <c r="T5" i="40"/>
  <c r="S5" i="40"/>
  <c r="R5" i="40"/>
  <c r="Q5" i="40"/>
  <c r="P23" i="32"/>
  <c r="P18" i="32"/>
  <c r="P15" i="32"/>
  <c r="P9" i="32"/>
  <c r="P8" i="32"/>
  <c r="V20" i="44"/>
  <c r="U20" i="44"/>
  <c r="T20" i="44"/>
  <c r="S20" i="44"/>
  <c r="R20" i="44"/>
  <c r="Q20" i="44"/>
  <c r="P20" i="44"/>
  <c r="O20" i="44"/>
  <c r="N20" i="44"/>
  <c r="M20" i="44"/>
  <c r="L20" i="44"/>
  <c r="O23" i="32"/>
  <c r="O18" i="32"/>
  <c r="O15" i="32"/>
  <c r="O9" i="32"/>
  <c r="O8" i="32"/>
  <c r="T29" i="39" l="1"/>
  <c r="V29" i="39"/>
  <c r="AD14" i="40"/>
  <c r="O14" i="32"/>
  <c r="O28" i="32" s="1"/>
  <c r="O30" i="32" s="1"/>
  <c r="O33" i="32" s="1"/>
  <c r="O36" i="32" s="1"/>
  <c r="O38" i="32" s="1"/>
  <c r="O40" i="32" s="1"/>
  <c r="O42" i="32" s="1"/>
  <c r="O48" i="32" s="1"/>
  <c r="AE14" i="40"/>
  <c r="AO10" i="39"/>
  <c r="AB29" i="39"/>
  <c r="AO19" i="39"/>
  <c r="W29" i="39"/>
  <c r="X29" i="39"/>
  <c r="Y29" i="39"/>
  <c r="AA15" i="39"/>
  <c r="Z29" i="39"/>
  <c r="AO24" i="39"/>
  <c r="U29" i="39"/>
  <c r="AC29" i="39"/>
  <c r="AO16" i="39"/>
  <c r="P14" i="32"/>
  <c r="P28" i="32" s="1"/>
  <c r="P30" i="32" s="1"/>
  <c r="P33" i="32" s="1"/>
  <c r="P36" i="32" s="1"/>
  <c r="P38" i="32" s="1"/>
  <c r="P40" i="32" s="1"/>
  <c r="P5" i="40"/>
  <c r="AA29" i="39" l="1"/>
  <c r="AO29" i="39" s="1"/>
  <c r="AO15" i="39"/>
  <c r="P42" i="32"/>
  <c r="P48" i="32" l="1"/>
  <c r="AC39" i="13" l="1"/>
  <c r="AB39" i="13"/>
  <c r="AA39" i="13"/>
  <c r="Z39" i="13"/>
  <c r="Y39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D39" i="13"/>
  <c r="C39" i="13"/>
  <c r="AC52" i="13"/>
  <c r="AB52" i="13"/>
  <c r="AA52" i="13"/>
  <c r="Z52" i="13"/>
  <c r="Y52" i="13"/>
  <c r="X52" i="13"/>
  <c r="W52" i="13"/>
  <c r="V52" i="13"/>
  <c r="U52" i="13"/>
  <c r="T52" i="13"/>
  <c r="S52" i="13"/>
  <c r="R52" i="13"/>
  <c r="Q52" i="13"/>
  <c r="P52" i="13"/>
  <c r="O52" i="13"/>
  <c r="N52" i="13"/>
  <c r="M52" i="13"/>
  <c r="L52" i="13"/>
  <c r="K52" i="13"/>
  <c r="J52" i="13"/>
  <c r="I52" i="13"/>
  <c r="H52" i="13"/>
  <c r="G52" i="13"/>
  <c r="F52" i="13"/>
  <c r="E52" i="13"/>
  <c r="D52" i="13"/>
  <c r="C52" i="13"/>
  <c r="AC64" i="13"/>
  <c r="AB64" i="13"/>
  <c r="AA64" i="13"/>
  <c r="Z64" i="13"/>
  <c r="Y64" i="13"/>
  <c r="X64" i="13"/>
  <c r="W64" i="13"/>
  <c r="V64" i="13"/>
  <c r="U64" i="13"/>
  <c r="U75" i="13" s="1"/>
  <c r="T64" i="13"/>
  <c r="T75" i="13" s="1"/>
  <c r="S64" i="13"/>
  <c r="R64" i="13"/>
  <c r="Q64" i="13"/>
  <c r="P64" i="13"/>
  <c r="O64" i="13"/>
  <c r="N64" i="13"/>
  <c r="M64" i="13"/>
  <c r="M75" i="13" s="1"/>
  <c r="L64" i="13"/>
  <c r="L75" i="13" s="1"/>
  <c r="K64" i="13"/>
  <c r="J64" i="13"/>
  <c r="I64" i="13"/>
  <c r="H64" i="13"/>
  <c r="G64" i="13"/>
  <c r="F64" i="13"/>
  <c r="E64" i="13"/>
  <c r="E75" i="13" s="1"/>
  <c r="D64" i="13"/>
  <c r="D75" i="13" s="1"/>
  <c r="C64" i="13"/>
  <c r="N4" i="44"/>
  <c r="M4" i="44"/>
  <c r="L4" i="44"/>
  <c r="K4" i="44"/>
  <c r="J4" i="44"/>
  <c r="I4" i="44"/>
  <c r="H4" i="44"/>
  <c r="G4" i="44"/>
  <c r="F4" i="44"/>
  <c r="E4" i="44"/>
  <c r="D4" i="44"/>
  <c r="C4" i="44"/>
  <c r="C75" i="13" l="1"/>
  <c r="K75" i="13"/>
  <c r="AB75" i="13"/>
  <c r="AC75" i="13"/>
  <c r="AA75" i="13"/>
  <c r="S75" i="13"/>
  <c r="F75" i="13"/>
  <c r="N75" i="13"/>
  <c r="V75" i="13"/>
  <c r="G75" i="13"/>
  <c r="O75" i="13"/>
  <c r="W75" i="13"/>
  <c r="H75" i="13"/>
  <c r="P75" i="13"/>
  <c r="X75" i="13"/>
  <c r="I75" i="13"/>
  <c r="Q75" i="13"/>
  <c r="Y75" i="13"/>
  <c r="J75" i="13"/>
  <c r="Z75" i="13"/>
  <c r="R75" i="13"/>
  <c r="AN83" i="39"/>
  <c r="AM83" i="39"/>
  <c r="AN82" i="39"/>
  <c r="AM82" i="39"/>
  <c r="AN81" i="39"/>
  <c r="AM81" i="39"/>
  <c r="AN80" i="39"/>
  <c r="AM80" i="39"/>
  <c r="AN79" i="39"/>
  <c r="AM79" i="39"/>
  <c r="AN78" i="39"/>
  <c r="AM78" i="39"/>
  <c r="AN77" i="39"/>
  <c r="AM77" i="39"/>
  <c r="AN76" i="39"/>
  <c r="AM76" i="39"/>
  <c r="AN75" i="39"/>
  <c r="AM75" i="39"/>
  <c r="AN74" i="39"/>
  <c r="AM74" i="39"/>
  <c r="AN73" i="39"/>
  <c r="AM73" i="39"/>
  <c r="AN72" i="39"/>
  <c r="AM72" i="39"/>
  <c r="AN71" i="39"/>
  <c r="AM71" i="39"/>
  <c r="AN70" i="39"/>
  <c r="AM70" i="39"/>
  <c r="AN69" i="39"/>
  <c r="AM69" i="39"/>
  <c r="AN68" i="39"/>
  <c r="AM68" i="39"/>
  <c r="AN67" i="39"/>
  <c r="AM67" i="39"/>
  <c r="AN66" i="39"/>
  <c r="AM66" i="39"/>
  <c r="AN65" i="39"/>
  <c r="AM65" i="39"/>
  <c r="AN64" i="39"/>
  <c r="AM64" i="39"/>
  <c r="AN63" i="39"/>
  <c r="AM63" i="39"/>
  <c r="AN62" i="39"/>
  <c r="AM62" i="39"/>
  <c r="AN61" i="39"/>
  <c r="AM61" i="39"/>
  <c r="AN60" i="39"/>
  <c r="AM60" i="39"/>
  <c r="AN56" i="39"/>
  <c r="AM56" i="39"/>
  <c r="AN55" i="39"/>
  <c r="AM55" i="39"/>
  <c r="AN54" i="39"/>
  <c r="AM54" i="39"/>
  <c r="AN53" i="39"/>
  <c r="AM53" i="39"/>
  <c r="AN52" i="39"/>
  <c r="AM52" i="39"/>
  <c r="AN51" i="39"/>
  <c r="AM51" i="39"/>
  <c r="AN50" i="39"/>
  <c r="AM50" i="39"/>
  <c r="AN49" i="39"/>
  <c r="AM49" i="39"/>
  <c r="AN48" i="39"/>
  <c r="AM48" i="39"/>
  <c r="AN47" i="39"/>
  <c r="AM47" i="39"/>
  <c r="AN46" i="39"/>
  <c r="AM46" i="39"/>
  <c r="AN45" i="39"/>
  <c r="AM45" i="39"/>
  <c r="AN44" i="39"/>
  <c r="AM44" i="39"/>
  <c r="AN43" i="39"/>
  <c r="AM43" i="39"/>
  <c r="AN42" i="39"/>
  <c r="AM42" i="39"/>
  <c r="AN41" i="39"/>
  <c r="AM41" i="39"/>
  <c r="AN40" i="39"/>
  <c r="AM40" i="39"/>
  <c r="AN39" i="39"/>
  <c r="AM39" i="39"/>
  <c r="AN38" i="39"/>
  <c r="AM38" i="39"/>
  <c r="AN37" i="39"/>
  <c r="AM37" i="39"/>
  <c r="AN36" i="39"/>
  <c r="AM36" i="39"/>
  <c r="AN35" i="39"/>
  <c r="AM35" i="39"/>
  <c r="AN34" i="39"/>
  <c r="AM34" i="39"/>
  <c r="AN33" i="39"/>
  <c r="AM33" i="39"/>
  <c r="AN29" i="39"/>
  <c r="AM29" i="39"/>
  <c r="AN28" i="39"/>
  <c r="AM28" i="39"/>
  <c r="AN27" i="39"/>
  <c r="AM27" i="39"/>
  <c r="AN26" i="39"/>
  <c r="AM26" i="39"/>
  <c r="AN25" i="39"/>
  <c r="AM25" i="39"/>
  <c r="AN24" i="39"/>
  <c r="AM24" i="39"/>
  <c r="AN23" i="39"/>
  <c r="AM23" i="39"/>
  <c r="AN22" i="39"/>
  <c r="AM22" i="39"/>
  <c r="AN21" i="39"/>
  <c r="AM21" i="39"/>
  <c r="AN20" i="39"/>
  <c r="AM20" i="39"/>
  <c r="AN19" i="39"/>
  <c r="AM19" i="39"/>
  <c r="AN18" i="39"/>
  <c r="AM18" i="39"/>
  <c r="AN17" i="39"/>
  <c r="AM17" i="39"/>
  <c r="AN16" i="39"/>
  <c r="AM16" i="39"/>
  <c r="AN15" i="39"/>
  <c r="AM15" i="39"/>
  <c r="AN14" i="39"/>
  <c r="AM14" i="39"/>
  <c r="AN13" i="39"/>
  <c r="AM13" i="39"/>
  <c r="AN12" i="39"/>
  <c r="AM12" i="39"/>
  <c r="AN11" i="39"/>
  <c r="AM11" i="39"/>
  <c r="AN10" i="39"/>
  <c r="AM10" i="39"/>
  <c r="AN9" i="39"/>
  <c r="AM9" i="39"/>
  <c r="AN8" i="39"/>
  <c r="AM8" i="39"/>
  <c r="AN7" i="39"/>
  <c r="AM7" i="39"/>
  <c r="AN6" i="39"/>
  <c r="AM6" i="39"/>
  <c r="AN48" i="32"/>
  <c r="AM48" i="32"/>
  <c r="AL48" i="32"/>
  <c r="AN47" i="32"/>
  <c r="AM47" i="32"/>
  <c r="AL47" i="32"/>
  <c r="AN46" i="32"/>
  <c r="AM46" i="32"/>
  <c r="AL46" i="32"/>
  <c r="AN45" i="32"/>
  <c r="AM45" i="32"/>
  <c r="AL45" i="32"/>
  <c r="AN44" i="32"/>
  <c r="AM44" i="32"/>
  <c r="AL44" i="32"/>
  <c r="AN43" i="32"/>
  <c r="AM43" i="32"/>
  <c r="AL43" i="32"/>
  <c r="AN42" i="32"/>
  <c r="AM42" i="32"/>
  <c r="AL42" i="32"/>
  <c r="AN41" i="32"/>
  <c r="AM41" i="32"/>
  <c r="AL41" i="32"/>
  <c r="AN40" i="32"/>
  <c r="AM40" i="32"/>
  <c r="AL40" i="32"/>
  <c r="AN39" i="32"/>
  <c r="AM39" i="32"/>
  <c r="AL39" i="32"/>
  <c r="AN38" i="32"/>
  <c r="AM38" i="32"/>
  <c r="AL38" i="32"/>
  <c r="AN37" i="32"/>
  <c r="AM37" i="32"/>
  <c r="AL37" i="32"/>
  <c r="AN36" i="32"/>
  <c r="AM36" i="32"/>
  <c r="AL36" i="32"/>
  <c r="AN35" i="32"/>
  <c r="AM35" i="32"/>
  <c r="AL35" i="32"/>
  <c r="AN34" i="32"/>
  <c r="AM34" i="32"/>
  <c r="AL34" i="32"/>
  <c r="AN33" i="32"/>
  <c r="AM33" i="32"/>
  <c r="AL33" i="32"/>
  <c r="AN32" i="32"/>
  <c r="AM32" i="32"/>
  <c r="AL32" i="32"/>
  <c r="AN31" i="32"/>
  <c r="AM31" i="32"/>
  <c r="AL31" i="32"/>
  <c r="AN30" i="32"/>
  <c r="AM30" i="32"/>
  <c r="AL30" i="32"/>
  <c r="AN29" i="32"/>
  <c r="AM29" i="32"/>
  <c r="AL29" i="32"/>
  <c r="AN28" i="32"/>
  <c r="AM28" i="32"/>
  <c r="AL28" i="32"/>
  <c r="AN27" i="32"/>
  <c r="AM27" i="32"/>
  <c r="AL27" i="32"/>
  <c r="AN26" i="32"/>
  <c r="AM26" i="32"/>
  <c r="AL26" i="32"/>
  <c r="AN25" i="32"/>
  <c r="AM25" i="32"/>
  <c r="AL25" i="32"/>
  <c r="AN24" i="32"/>
  <c r="AM24" i="32"/>
  <c r="AL24" i="32"/>
  <c r="AN23" i="32"/>
  <c r="AM23" i="32"/>
  <c r="AL23" i="32"/>
  <c r="AN22" i="32"/>
  <c r="AM22" i="32"/>
  <c r="AL22" i="32"/>
  <c r="AN21" i="32"/>
  <c r="AM21" i="32"/>
  <c r="AL21" i="32"/>
  <c r="AN20" i="32"/>
  <c r="AM20" i="32"/>
  <c r="AL20" i="32"/>
  <c r="AN19" i="32"/>
  <c r="AM19" i="32"/>
  <c r="AL19" i="32"/>
  <c r="AN18" i="32"/>
  <c r="AM18" i="32"/>
  <c r="AL18" i="32"/>
  <c r="AN17" i="32"/>
  <c r="AM17" i="32"/>
  <c r="AL17" i="32"/>
  <c r="AN16" i="32"/>
  <c r="AM16" i="32"/>
  <c r="AL16" i="32"/>
  <c r="AN15" i="32"/>
  <c r="AM15" i="32"/>
  <c r="AL15" i="32"/>
  <c r="AN14" i="32"/>
  <c r="AM14" i="32"/>
  <c r="AL14" i="32"/>
  <c r="AN13" i="32"/>
  <c r="AM13" i="32"/>
  <c r="AL13" i="32"/>
  <c r="AN12" i="32"/>
  <c r="AM12" i="32"/>
  <c r="AL12" i="32"/>
  <c r="AN11" i="32"/>
  <c r="AM11" i="32"/>
  <c r="AL11" i="32"/>
  <c r="AN10" i="32"/>
  <c r="AM10" i="32"/>
  <c r="AL10" i="32"/>
  <c r="AN9" i="32"/>
  <c r="AM9" i="32"/>
  <c r="AL9" i="32"/>
  <c r="AN8" i="32"/>
  <c r="AM8" i="32"/>
  <c r="AL8" i="32"/>
  <c r="AN7" i="32"/>
  <c r="AM7" i="32"/>
  <c r="AL7" i="32"/>
  <c r="AN6" i="32"/>
  <c r="AM6" i="32"/>
  <c r="AL6" i="32"/>
  <c r="AN5" i="32"/>
  <c r="AM5" i="32"/>
  <c r="AL5" i="32"/>
  <c r="AN20" i="44" l="1"/>
  <c r="AM20" i="44"/>
  <c r="AL20" i="44"/>
  <c r="AN19" i="44"/>
  <c r="AM19" i="44"/>
  <c r="AL19" i="44"/>
  <c r="AN18" i="44"/>
  <c r="AM18" i="44"/>
  <c r="AL18" i="44"/>
  <c r="AN17" i="44"/>
  <c r="AM17" i="44"/>
  <c r="AL17" i="44"/>
  <c r="AN16" i="44"/>
  <c r="AM16" i="44"/>
  <c r="AL16" i="44"/>
  <c r="AN15" i="44"/>
  <c r="AM15" i="44"/>
  <c r="AL15" i="44"/>
  <c r="AN14" i="44"/>
  <c r="AM14" i="44"/>
  <c r="AL14" i="44"/>
  <c r="AN13" i="44"/>
  <c r="AM13" i="44"/>
  <c r="AL13" i="44"/>
  <c r="AN12" i="44"/>
  <c r="AM12" i="44"/>
  <c r="AL12" i="44"/>
  <c r="AN11" i="44"/>
  <c r="AM11" i="44"/>
  <c r="AL11" i="44"/>
  <c r="AN10" i="44"/>
  <c r="AM10" i="44"/>
  <c r="AL10" i="44"/>
  <c r="AN9" i="44"/>
  <c r="AM9" i="44"/>
  <c r="AL9" i="44"/>
  <c r="AN8" i="44"/>
  <c r="AM8" i="44"/>
  <c r="AL8" i="44"/>
  <c r="AN7" i="44"/>
  <c r="AM7" i="44"/>
  <c r="AL7" i="44"/>
  <c r="AN6" i="44"/>
  <c r="AM6" i="44"/>
  <c r="AL6" i="44"/>
  <c r="AN5" i="44"/>
  <c r="AM5" i="44"/>
  <c r="AL5" i="44"/>
  <c r="N6" i="40" l="1"/>
  <c r="Q6" i="40"/>
  <c r="O17" i="40" l="1"/>
  <c r="Q17" i="40"/>
  <c r="P17" i="40"/>
  <c r="G17" i="40"/>
  <c r="N17" i="40"/>
  <c r="K17" i="40"/>
  <c r="I17" i="40"/>
  <c r="H17" i="40"/>
  <c r="J15" i="40"/>
  <c r="I15" i="40"/>
  <c r="H15" i="40"/>
  <c r="G15" i="40"/>
  <c r="F15" i="40"/>
  <c r="J14" i="40"/>
  <c r="I14" i="40"/>
  <c r="H14" i="40"/>
  <c r="G14" i="40"/>
  <c r="F14" i="40"/>
  <c r="J7" i="40"/>
  <c r="I7" i="40"/>
  <c r="H7" i="40"/>
  <c r="G7" i="40"/>
  <c r="F7" i="40"/>
  <c r="E7" i="40"/>
  <c r="D7" i="40"/>
  <c r="C7" i="40"/>
  <c r="J9" i="40"/>
  <c r="I9" i="40"/>
  <c r="H9" i="40"/>
  <c r="G9" i="40"/>
  <c r="F9" i="40"/>
  <c r="E9" i="40"/>
  <c r="D9" i="40"/>
  <c r="C9" i="40"/>
  <c r="J11" i="40"/>
  <c r="I11" i="40"/>
  <c r="H11" i="40"/>
  <c r="G11" i="40"/>
  <c r="F11" i="40"/>
  <c r="E11" i="40"/>
  <c r="D11" i="40"/>
  <c r="C11" i="40"/>
  <c r="Q10" i="40"/>
  <c r="N10" i="40"/>
  <c r="AC6" i="40"/>
  <c r="AB6" i="40"/>
  <c r="AB10" i="40" s="1"/>
  <c r="AA6" i="40"/>
  <c r="AA10" i="40" s="1"/>
  <c r="Z6" i="40"/>
  <c r="Z10" i="40" s="1"/>
  <c r="Y6" i="40"/>
  <c r="Y10" i="40" s="1"/>
  <c r="X6" i="40"/>
  <c r="X10" i="40" s="1"/>
  <c r="W6" i="40"/>
  <c r="V6" i="40"/>
  <c r="V10" i="40" s="1"/>
  <c r="U6" i="40"/>
  <c r="T6" i="40"/>
  <c r="T10" i="40" s="1"/>
  <c r="S6" i="40"/>
  <c r="S10" i="40" s="1"/>
  <c r="R6" i="40"/>
  <c r="R10" i="40" s="1"/>
  <c r="P6" i="40"/>
  <c r="P10" i="40" s="1"/>
  <c r="O6" i="40"/>
  <c r="O10" i="40" s="1"/>
  <c r="M6" i="40"/>
  <c r="M10" i="40" s="1"/>
  <c r="L6" i="40"/>
  <c r="L10" i="40" s="1"/>
  <c r="K6" i="40"/>
  <c r="K10" i="40" s="1"/>
  <c r="N5" i="40"/>
  <c r="M5" i="40"/>
  <c r="L5" i="40"/>
  <c r="K5" i="40"/>
  <c r="K14" i="40" s="1"/>
  <c r="AA9" i="40"/>
  <c r="Y9" i="40"/>
  <c r="U14" i="40"/>
  <c r="Q7" i="40"/>
  <c r="O5" i="40"/>
  <c r="AC9" i="40"/>
  <c r="V14" i="40" l="1"/>
  <c r="L11" i="40"/>
  <c r="M11" i="40"/>
  <c r="W7" i="40"/>
  <c r="M7" i="40"/>
  <c r="L14" i="40"/>
  <c r="F16" i="40"/>
  <c r="J17" i="40" s="1"/>
  <c r="K9" i="40"/>
  <c r="AC14" i="40"/>
  <c r="AA14" i="40"/>
  <c r="AB11" i="40"/>
  <c r="S14" i="40"/>
  <c r="Q14" i="40"/>
  <c r="U7" i="40"/>
  <c r="AC7" i="40"/>
  <c r="Q9" i="40"/>
  <c r="N7" i="40"/>
  <c r="AB14" i="40"/>
  <c r="O11" i="40"/>
  <c r="V7" i="40"/>
  <c r="T14" i="40"/>
  <c r="X14" i="40"/>
  <c r="U10" i="40"/>
  <c r="V15" i="40" s="1"/>
  <c r="Y14" i="40"/>
  <c r="O14" i="40"/>
  <c r="W10" i="40"/>
  <c r="W11" i="40" s="1"/>
  <c r="R14" i="40"/>
  <c r="Z14" i="40"/>
  <c r="P14" i="40"/>
  <c r="AA11" i="40"/>
  <c r="AC10" i="40"/>
  <c r="T11" i="40"/>
  <c r="V11" i="40"/>
  <c r="AA15" i="40"/>
  <c r="AA16" i="40" s="1"/>
  <c r="X11" i="40"/>
  <c r="L15" i="40"/>
  <c r="K15" i="40"/>
  <c r="M15" i="40"/>
  <c r="K11" i="40"/>
  <c r="P11" i="40"/>
  <c r="S15" i="40"/>
  <c r="Y11" i="40"/>
  <c r="AB15" i="40"/>
  <c r="R11" i="40"/>
  <c r="Z11" i="40"/>
  <c r="S11" i="40"/>
  <c r="O15" i="40"/>
  <c r="R9" i="40"/>
  <c r="Z9" i="40"/>
  <c r="O7" i="40"/>
  <c r="M14" i="40"/>
  <c r="S9" i="40"/>
  <c r="P7" i="40"/>
  <c r="X7" i="40"/>
  <c r="N14" i="40"/>
  <c r="L9" i="40"/>
  <c r="T9" i="40"/>
  <c r="AB9" i="40"/>
  <c r="Y7" i="40"/>
  <c r="W14" i="40"/>
  <c r="R15" i="40"/>
  <c r="M9" i="40"/>
  <c r="U9" i="40"/>
  <c r="R7" i="40"/>
  <c r="Z7" i="40"/>
  <c r="N9" i="40"/>
  <c r="V9" i="40"/>
  <c r="K7" i="40"/>
  <c r="S7" i="40"/>
  <c r="AA7" i="40"/>
  <c r="O9" i="40"/>
  <c r="W9" i="40"/>
  <c r="L7" i="40"/>
  <c r="T7" i="40"/>
  <c r="AB7" i="40"/>
  <c r="P9" i="40"/>
  <c r="X9" i="40"/>
  <c r="P15" i="40"/>
  <c r="N11" i="40"/>
  <c r="N15" i="40"/>
  <c r="T15" i="40"/>
  <c r="Q15" i="40"/>
  <c r="Q11" i="40"/>
  <c r="L17" i="40"/>
  <c r="M17" i="40"/>
  <c r="V16" i="40" l="1"/>
  <c r="AC11" i="40"/>
  <c r="AF15" i="40"/>
  <c r="AF16" i="40" s="1"/>
  <c r="AE15" i="40"/>
  <c r="AE16" i="40" s="1"/>
  <c r="AD15" i="40"/>
  <c r="AD16" i="40" s="1"/>
  <c r="AB16" i="40"/>
  <c r="Z15" i="40"/>
  <c r="Z16" i="40" s="1"/>
  <c r="U11" i="40"/>
  <c r="U15" i="40"/>
  <c r="U16" i="40" s="1"/>
  <c r="U17" i="40" s="1"/>
  <c r="X15" i="40"/>
  <c r="X16" i="40" s="1"/>
  <c r="S16" i="40"/>
  <c r="S17" i="40" s="1"/>
  <c r="Y15" i="40"/>
  <c r="Y16" i="40" s="1"/>
  <c r="T16" i="40"/>
  <c r="T17" i="40" s="1"/>
  <c r="AC15" i="40"/>
  <c r="AC16" i="40" s="1"/>
  <c r="AG17" i="40" s="1"/>
  <c r="W15" i="40"/>
  <c r="W16" i="40" s="1"/>
  <c r="R16" i="40"/>
  <c r="R17" i="40" s="1"/>
  <c r="AE17" i="40" l="1"/>
  <c r="AF17" i="40"/>
  <c r="Z17" i="40"/>
  <c r="AD17" i="40"/>
  <c r="Y17" i="40"/>
  <c r="W17" i="40"/>
  <c r="X17" i="40"/>
  <c r="AB17" i="40"/>
  <c r="AC17" i="40"/>
  <c r="V17" i="40"/>
  <c r="AA17" i="40"/>
  <c r="AC4" i="39" l="1"/>
  <c r="AB4" i="39"/>
  <c r="AA4" i="39"/>
  <c r="Z4" i="39"/>
  <c r="Y4" i="39"/>
  <c r="X4" i="39"/>
  <c r="W4" i="39"/>
  <c r="V4" i="39"/>
  <c r="U4" i="39"/>
  <c r="T4" i="39"/>
  <c r="S4" i="39"/>
  <c r="R4" i="39"/>
  <c r="Q4" i="39"/>
  <c r="P4" i="39"/>
  <c r="O4" i="39"/>
  <c r="N4" i="39"/>
  <c r="M4" i="39"/>
  <c r="L4" i="39"/>
  <c r="K4" i="39"/>
  <c r="J4" i="39"/>
  <c r="I4" i="39"/>
  <c r="H4" i="39"/>
  <c r="G4" i="39"/>
  <c r="F4" i="39"/>
  <c r="E4" i="39"/>
  <c r="D4" i="39"/>
  <c r="C4" i="39"/>
  <c r="R21" i="43"/>
  <c r="P21" i="43"/>
  <c r="P14" i="43"/>
  <c r="AC18" i="13" l="1"/>
  <c r="M48" i="32"/>
  <c r="L48" i="32"/>
  <c r="K48" i="32"/>
  <c r="N48" i="32"/>
  <c r="AB5" i="13" l="1"/>
  <c r="AA5" i="13"/>
  <c r="Z5" i="13"/>
  <c r="Y5" i="13"/>
  <c r="X5" i="13"/>
  <c r="W5" i="13"/>
  <c r="V5" i="13"/>
  <c r="U5" i="13"/>
  <c r="T5" i="13"/>
  <c r="S5" i="13"/>
  <c r="R5" i="13"/>
  <c r="Q5" i="13"/>
  <c r="P5" i="13"/>
  <c r="O5" i="13"/>
  <c r="AB18" i="13"/>
  <c r="AA18" i="13"/>
  <c r="Z18" i="13"/>
  <c r="Y18" i="13"/>
  <c r="X18" i="13"/>
  <c r="W18" i="13"/>
  <c r="V18" i="13"/>
  <c r="U18" i="13"/>
  <c r="T18" i="13"/>
  <c r="S18" i="13"/>
  <c r="R18" i="13"/>
  <c r="Q18" i="13"/>
  <c r="P18" i="13"/>
  <c r="O18" i="13"/>
  <c r="AC4" i="43"/>
  <c r="AB4" i="43"/>
  <c r="AA4" i="43"/>
  <c r="Z4" i="43"/>
  <c r="Y4" i="43"/>
  <c r="X4" i="43"/>
  <c r="W4" i="43"/>
  <c r="V4" i="43"/>
  <c r="U4" i="43"/>
  <c r="T4" i="43"/>
  <c r="S4" i="43"/>
  <c r="R4" i="43"/>
  <c r="Q4" i="43"/>
  <c r="P4" i="43"/>
  <c r="O4" i="43"/>
  <c r="N4" i="43"/>
  <c r="M4" i="43"/>
  <c r="L4" i="43"/>
  <c r="K4" i="43"/>
  <c r="J4" i="43"/>
  <c r="I4" i="43"/>
  <c r="H4" i="43"/>
  <c r="G4" i="43"/>
  <c r="F4" i="43"/>
  <c r="E4" i="43"/>
  <c r="D4" i="43"/>
  <c r="C4" i="43"/>
  <c r="AC4" i="18"/>
  <c r="AB4" i="18"/>
  <c r="AA4" i="18"/>
  <c r="Z4" i="18"/>
  <c r="Y4" i="18"/>
  <c r="X4" i="18"/>
  <c r="W4" i="18"/>
  <c r="V4" i="18"/>
  <c r="U4" i="18"/>
  <c r="T4" i="18"/>
  <c r="S4" i="18"/>
  <c r="R4" i="18"/>
  <c r="Q4" i="18"/>
  <c r="P4" i="18"/>
  <c r="O4" i="18"/>
  <c r="N4" i="18"/>
  <c r="M4" i="18"/>
  <c r="L4" i="18"/>
  <c r="K4" i="18"/>
  <c r="J4" i="18"/>
  <c r="I4" i="18"/>
  <c r="H4" i="18"/>
  <c r="G4" i="18"/>
  <c r="F4" i="18"/>
  <c r="E4" i="18"/>
  <c r="D4" i="18"/>
  <c r="C4" i="18"/>
  <c r="AC4" i="19"/>
  <c r="AB4" i="19"/>
  <c r="AA4" i="19"/>
  <c r="Z4" i="19"/>
  <c r="Y4" i="19"/>
  <c r="X4" i="19"/>
  <c r="W4" i="19"/>
  <c r="V4" i="19"/>
  <c r="U4" i="19"/>
  <c r="T4" i="19"/>
  <c r="S4" i="19"/>
  <c r="R4" i="19"/>
  <c r="Q4" i="19"/>
  <c r="P4" i="19"/>
  <c r="O4" i="19"/>
  <c r="N4" i="19"/>
  <c r="M4" i="19"/>
  <c r="L4" i="19"/>
  <c r="K4" i="19"/>
  <c r="J4" i="19"/>
  <c r="I4" i="19"/>
  <c r="H4" i="19"/>
  <c r="G4" i="19"/>
  <c r="F4" i="19"/>
  <c r="E4" i="19"/>
  <c r="D4" i="19"/>
  <c r="C4" i="19"/>
  <c r="AC4" i="32"/>
  <c r="AB4" i="32"/>
  <c r="AA4" i="32"/>
  <c r="Z4" i="32"/>
  <c r="Y4" i="32"/>
  <c r="X4" i="32"/>
  <c r="W4" i="32"/>
  <c r="V4" i="32"/>
  <c r="U4" i="32"/>
  <c r="T4" i="32"/>
  <c r="S4" i="32"/>
  <c r="R4" i="32"/>
  <c r="Q4" i="32"/>
  <c r="P4" i="32"/>
  <c r="O4" i="32"/>
  <c r="N4" i="32"/>
  <c r="M4" i="32"/>
  <c r="L4" i="32"/>
  <c r="K4" i="32"/>
  <c r="J4" i="32"/>
  <c r="I4" i="32"/>
  <c r="H4" i="32"/>
  <c r="G4" i="32"/>
  <c r="F4" i="32"/>
  <c r="E4" i="32"/>
  <c r="D4" i="32"/>
  <c r="C4" i="32"/>
  <c r="N14" i="31"/>
  <c r="M14" i="31"/>
  <c r="L14" i="31"/>
  <c r="K14" i="31"/>
  <c r="J14" i="31"/>
  <c r="I14" i="31"/>
  <c r="H14" i="31"/>
  <c r="G14" i="31"/>
  <c r="F14" i="31"/>
  <c r="E14" i="31"/>
  <c r="D14" i="31"/>
  <c r="N5" i="31"/>
  <c r="M5" i="31"/>
  <c r="L5" i="31"/>
  <c r="K5" i="31"/>
  <c r="J5" i="31"/>
  <c r="I5" i="31"/>
  <c r="H5" i="31"/>
  <c r="G5" i="31"/>
  <c r="F5" i="31"/>
  <c r="E5" i="31"/>
  <c r="D5" i="31"/>
  <c r="C14" i="31"/>
  <c r="C5" i="31"/>
  <c r="C4" i="31"/>
  <c r="AC4" i="31"/>
  <c r="AB4" i="31"/>
  <c r="AA4" i="31"/>
  <c r="Z4" i="31"/>
  <c r="Y4" i="31"/>
  <c r="X4" i="31"/>
  <c r="W4" i="31"/>
  <c r="V4" i="31"/>
  <c r="U4" i="31"/>
  <c r="T4" i="31"/>
  <c r="S4" i="31"/>
  <c r="R4" i="31"/>
  <c r="Q4" i="31"/>
  <c r="P4" i="31"/>
  <c r="O4" i="31"/>
  <c r="N4" i="31"/>
  <c r="M4" i="31"/>
  <c r="L4" i="31"/>
  <c r="K4" i="31"/>
  <c r="J4" i="31"/>
  <c r="I4" i="31"/>
  <c r="H4" i="31"/>
  <c r="G4" i="31"/>
  <c r="F4" i="31"/>
  <c r="E4" i="31"/>
  <c r="D4" i="31"/>
  <c r="AC4" i="29"/>
  <c r="AB4" i="29"/>
  <c r="AA4" i="29"/>
  <c r="Z4" i="29"/>
  <c r="Y4" i="29"/>
  <c r="X4" i="29"/>
  <c r="W4" i="29"/>
  <c r="V4" i="29"/>
  <c r="U4" i="29"/>
  <c r="T4" i="29"/>
  <c r="S4" i="29"/>
  <c r="R4" i="29"/>
  <c r="Q4" i="29"/>
  <c r="P4" i="29"/>
  <c r="O4" i="29"/>
  <c r="N4" i="29"/>
  <c r="M4" i="29"/>
  <c r="L4" i="29"/>
  <c r="K4" i="29"/>
  <c r="J4" i="29"/>
  <c r="I4" i="29"/>
  <c r="H4" i="29"/>
  <c r="G4" i="29"/>
  <c r="F4" i="29"/>
  <c r="E4" i="29"/>
  <c r="D4" i="29"/>
  <c r="C4" i="29"/>
  <c r="X35" i="13" l="1"/>
  <c r="P35" i="13"/>
  <c r="R35" i="13"/>
  <c r="Z35" i="13"/>
  <c r="Q35" i="13"/>
  <c r="Y35" i="13"/>
  <c r="V35" i="13"/>
  <c r="O35" i="13"/>
  <c r="W35" i="13"/>
  <c r="T35" i="13"/>
  <c r="AB35" i="13"/>
  <c r="S35" i="13"/>
  <c r="AA35" i="13"/>
  <c r="U35" i="13"/>
  <c r="L34" i="41" l="1"/>
  <c r="K34" i="41"/>
  <c r="J34" i="41"/>
  <c r="H34" i="41"/>
  <c r="G34" i="41"/>
  <c r="F34" i="41"/>
  <c r="E34" i="41"/>
  <c r="AE33" i="41"/>
  <c r="AD33" i="41"/>
  <c r="AC33" i="41"/>
  <c r="AB33" i="41"/>
  <c r="AA33" i="41"/>
  <c r="Z33" i="41"/>
  <c r="Y33" i="41"/>
  <c r="AE32" i="41"/>
  <c r="AD32" i="41"/>
  <c r="AC32" i="41"/>
  <c r="AB32" i="41"/>
  <c r="AA32" i="41"/>
  <c r="Z32" i="41"/>
  <c r="Y32" i="41"/>
  <c r="X32" i="41"/>
  <c r="V32" i="41"/>
  <c r="U32" i="41"/>
  <c r="T32" i="41"/>
  <c r="AE31" i="41"/>
  <c r="AD31" i="41"/>
  <c r="AC31" i="41"/>
  <c r="AB31" i="41"/>
  <c r="AA31" i="41"/>
  <c r="Z31" i="41"/>
  <c r="Y31" i="41"/>
  <c r="X31" i="41"/>
  <c r="V31" i="41"/>
  <c r="U31" i="41"/>
  <c r="T31" i="41"/>
  <c r="C31" i="41"/>
  <c r="B31" i="41"/>
  <c r="AE30" i="41"/>
  <c r="AD30" i="41"/>
  <c r="AC30" i="41"/>
  <c r="AB30" i="41"/>
  <c r="AA30" i="41"/>
  <c r="Z30" i="41"/>
  <c r="Y30" i="41"/>
  <c r="X30" i="41"/>
  <c r="V30" i="41"/>
  <c r="U30" i="41"/>
  <c r="T30" i="41"/>
  <c r="AE29" i="41"/>
  <c r="AD29" i="41"/>
  <c r="AC29" i="41"/>
  <c r="AB29" i="41"/>
  <c r="AA29" i="41"/>
  <c r="Z29" i="41"/>
  <c r="Y29" i="41"/>
  <c r="X29" i="41"/>
  <c r="V29" i="41"/>
  <c r="U29" i="41"/>
  <c r="AE28" i="41"/>
  <c r="AD28" i="41"/>
  <c r="AC28" i="41"/>
  <c r="AB28" i="41"/>
  <c r="AA28" i="41"/>
  <c r="Z28" i="41"/>
  <c r="Y28" i="41"/>
  <c r="X28" i="41"/>
  <c r="V28" i="41"/>
  <c r="U28" i="41"/>
  <c r="T28" i="41"/>
  <c r="C28" i="41"/>
  <c r="C29" i="41" s="1"/>
  <c r="B28" i="41"/>
  <c r="B29" i="41" s="1"/>
  <c r="AE27" i="41"/>
  <c r="AD27" i="41"/>
  <c r="AC27" i="41"/>
  <c r="AB27" i="41"/>
  <c r="AA27" i="41"/>
  <c r="Z27" i="41"/>
  <c r="Y27" i="41"/>
  <c r="X27" i="41"/>
  <c r="V27" i="41"/>
  <c r="U27" i="41"/>
  <c r="T27" i="41"/>
  <c r="AE26" i="41"/>
  <c r="AD26" i="41"/>
  <c r="AC26" i="41"/>
  <c r="AB26" i="41"/>
  <c r="AA26" i="41"/>
  <c r="Z26" i="41"/>
  <c r="Y26" i="41"/>
  <c r="X26" i="41"/>
  <c r="V26" i="41"/>
  <c r="U26" i="41"/>
  <c r="T26" i="41"/>
  <c r="AE25" i="41"/>
  <c r="AD25" i="41"/>
  <c r="AC25" i="41"/>
  <c r="AB25" i="41"/>
  <c r="AA25" i="41"/>
  <c r="Z25" i="41"/>
  <c r="Y25" i="41"/>
  <c r="X25" i="41"/>
  <c r="V25" i="41"/>
  <c r="U25" i="41"/>
  <c r="T25" i="41"/>
  <c r="C25" i="41"/>
  <c r="C26" i="41" s="1"/>
  <c r="B25" i="41"/>
  <c r="B26" i="41" s="1"/>
  <c r="AE24" i="41"/>
  <c r="AD24" i="41"/>
  <c r="AC24" i="41"/>
  <c r="AB24" i="41"/>
  <c r="AA24" i="41"/>
  <c r="Z24" i="41"/>
  <c r="Y24" i="41"/>
  <c r="X24" i="41"/>
  <c r="V24" i="41"/>
  <c r="U24" i="41"/>
  <c r="T24" i="41"/>
  <c r="AE23" i="41"/>
  <c r="AD23" i="41"/>
  <c r="AC23" i="41"/>
  <c r="AB23" i="41"/>
  <c r="AA23" i="41"/>
  <c r="Z23" i="41"/>
  <c r="Y23" i="41"/>
  <c r="X23" i="41"/>
  <c r="V23" i="41"/>
  <c r="U23" i="41"/>
  <c r="T23" i="41"/>
  <c r="AE22" i="41"/>
  <c r="AD22" i="41"/>
  <c r="AC22" i="41"/>
  <c r="AB22" i="41"/>
  <c r="AA22" i="41"/>
  <c r="Z22" i="41"/>
  <c r="Y22" i="41"/>
  <c r="X22" i="41"/>
  <c r="V22" i="41"/>
  <c r="U22" i="41"/>
  <c r="T22" i="41"/>
  <c r="C22" i="41"/>
  <c r="C23" i="41" s="1"/>
  <c r="B22" i="41"/>
  <c r="B23" i="41" s="1"/>
  <c r="AE21" i="41"/>
  <c r="AD21" i="41"/>
  <c r="AC21" i="41"/>
  <c r="AB21" i="41"/>
  <c r="AA21" i="41"/>
  <c r="Z21" i="41"/>
  <c r="Y21" i="41"/>
  <c r="X21" i="41"/>
  <c r="V21" i="41"/>
  <c r="U21" i="41"/>
  <c r="T21" i="41"/>
  <c r="AE20" i="41"/>
  <c r="AD20" i="41"/>
  <c r="AC20" i="41"/>
  <c r="AB20" i="41"/>
  <c r="AA20" i="41"/>
  <c r="Z20" i="41"/>
  <c r="Y20" i="41"/>
  <c r="X20" i="41"/>
  <c r="V20" i="41"/>
  <c r="U20" i="41"/>
  <c r="T20" i="41"/>
  <c r="AE19" i="41"/>
  <c r="AD19" i="41"/>
  <c r="AC19" i="41"/>
  <c r="AB19" i="41"/>
  <c r="AA19" i="41"/>
  <c r="Z19" i="41"/>
  <c r="Y19" i="41"/>
  <c r="X19" i="41"/>
  <c r="V19" i="41"/>
  <c r="U19" i="41"/>
  <c r="T19" i="41"/>
  <c r="C19" i="41"/>
  <c r="C20" i="41" s="1"/>
  <c r="B19" i="41"/>
  <c r="B20" i="41" s="1"/>
  <c r="AE18" i="41"/>
  <c r="AD18" i="41"/>
  <c r="AC18" i="41"/>
  <c r="AB18" i="41"/>
  <c r="AA18" i="41"/>
  <c r="Z18" i="41"/>
  <c r="Y18" i="41"/>
  <c r="X18" i="41"/>
  <c r="V18" i="41"/>
  <c r="U18" i="41"/>
  <c r="T18" i="41"/>
  <c r="AE17" i="41"/>
  <c r="AD17" i="41"/>
  <c r="AC17" i="41"/>
  <c r="AB17" i="41"/>
  <c r="AA17" i="41"/>
  <c r="Z17" i="41"/>
  <c r="Y17" i="41"/>
  <c r="X17" i="41"/>
  <c r="V17" i="41"/>
  <c r="U17" i="41"/>
  <c r="T17" i="41"/>
  <c r="AE16" i="41"/>
  <c r="AD16" i="41"/>
  <c r="AC16" i="41"/>
  <c r="AB16" i="41"/>
  <c r="AA16" i="41"/>
  <c r="Z16" i="41"/>
  <c r="Y16" i="41"/>
  <c r="X16" i="41"/>
  <c r="V16" i="41"/>
  <c r="U16" i="41"/>
  <c r="T16" i="41"/>
  <c r="AE15" i="41"/>
  <c r="AD15" i="41"/>
  <c r="AC15" i="41"/>
  <c r="AB15" i="41"/>
  <c r="AA15" i="41"/>
  <c r="Z15" i="41"/>
  <c r="Y15" i="41"/>
  <c r="X15" i="41"/>
  <c r="V15" i="41"/>
  <c r="U15" i="41"/>
  <c r="T15" i="41"/>
  <c r="S15" i="41"/>
  <c r="Z14" i="41"/>
  <c r="Y14" i="41"/>
  <c r="X14" i="41"/>
  <c r="V14" i="41"/>
  <c r="U14" i="41"/>
  <c r="T14" i="41"/>
  <c r="S14" i="41"/>
  <c r="C14" i="41"/>
  <c r="B14" i="41"/>
  <c r="AE13" i="41"/>
  <c r="AD13" i="41"/>
  <c r="AC13" i="41"/>
  <c r="AB13" i="41"/>
  <c r="AA13" i="41"/>
  <c r="Z13" i="41"/>
  <c r="Y13" i="41"/>
  <c r="X13" i="41"/>
  <c r="V13" i="41"/>
  <c r="U13" i="41"/>
  <c r="T13" i="41"/>
  <c r="S13" i="41"/>
  <c r="Z12" i="41"/>
  <c r="Y12" i="41"/>
  <c r="M12" i="41"/>
  <c r="C12" i="41"/>
  <c r="B12" i="41"/>
  <c r="AE11" i="41"/>
  <c r="AD11" i="41"/>
  <c r="AC11" i="41"/>
  <c r="AB11" i="41"/>
  <c r="AA11" i="41"/>
  <c r="Z11" i="41"/>
  <c r="Y11" i="41"/>
  <c r="X11" i="41"/>
  <c r="V11" i="41"/>
  <c r="U11" i="41"/>
  <c r="T11" i="41"/>
  <c r="S11" i="41"/>
  <c r="AE10" i="41"/>
  <c r="AD10" i="41"/>
  <c r="AC10" i="41"/>
  <c r="AB10" i="41"/>
  <c r="AA10" i="41"/>
  <c r="Z10" i="41"/>
  <c r="Y10" i="41"/>
  <c r="X10" i="41"/>
  <c r="V10" i="41"/>
  <c r="U10" i="41"/>
  <c r="T10" i="41"/>
  <c r="S10" i="41"/>
  <c r="C10" i="41"/>
  <c r="B10" i="41"/>
  <c r="AE9" i="41"/>
  <c r="AD9" i="41"/>
  <c r="AC9" i="41"/>
  <c r="AB9" i="41"/>
  <c r="AA9" i="41"/>
  <c r="Z9" i="41"/>
  <c r="Y9" i="41"/>
  <c r="X9" i="41"/>
  <c r="V9" i="41"/>
  <c r="U9" i="41"/>
  <c r="T9" i="41"/>
  <c r="S9" i="41"/>
  <c r="AE8" i="41"/>
  <c r="AD8" i="41"/>
  <c r="AC8" i="41"/>
  <c r="AB8" i="41"/>
  <c r="AA8" i="41"/>
  <c r="Z8" i="41"/>
  <c r="Y8" i="41"/>
  <c r="X8" i="41"/>
  <c r="V8" i="41"/>
  <c r="U8" i="41"/>
  <c r="T8" i="41"/>
  <c r="S8" i="41"/>
  <c r="AE7" i="41"/>
  <c r="AD7" i="41"/>
  <c r="AC7" i="41"/>
  <c r="AB7" i="41"/>
  <c r="AA7" i="41"/>
  <c r="Z7" i="41"/>
  <c r="Y7" i="41"/>
  <c r="X7" i="41"/>
  <c r="V7" i="41"/>
  <c r="U7" i="41"/>
  <c r="T7" i="41"/>
  <c r="S7" i="41"/>
  <c r="C7" i="41"/>
  <c r="B7" i="41"/>
  <c r="AE6" i="41"/>
  <c r="AD6" i="41"/>
  <c r="AC6" i="41"/>
  <c r="AB6" i="41"/>
  <c r="AA6" i="41"/>
  <c r="Z6" i="41"/>
  <c r="Y6" i="41"/>
  <c r="X6" i="41"/>
  <c r="V6" i="41"/>
  <c r="U6" i="41"/>
  <c r="T6" i="41"/>
  <c r="S6" i="41"/>
  <c r="AE5" i="41"/>
  <c r="AD5" i="41"/>
  <c r="AC5" i="41"/>
  <c r="AB5" i="41"/>
  <c r="AA5" i="41"/>
  <c r="Z5" i="41"/>
  <c r="Y5" i="41"/>
  <c r="X5" i="41"/>
  <c r="V5" i="41"/>
  <c r="U5" i="41"/>
  <c r="T5" i="41"/>
  <c r="S5" i="41"/>
  <c r="U34" i="41" l="1"/>
  <c r="N12" i="41"/>
  <c r="AB12" i="41" s="1"/>
  <c r="AB34" i="41" s="1"/>
  <c r="AA12" i="41"/>
  <c r="AA34" i="41" s="1"/>
  <c r="S34" i="41"/>
  <c r="T34" i="41"/>
  <c r="V34" i="41"/>
  <c r="X34" i="41"/>
  <c r="Y34" i="41"/>
  <c r="Z34" i="41"/>
  <c r="O12" i="41" l="1"/>
  <c r="P12" i="41" s="1"/>
  <c r="AC12" i="41" l="1"/>
  <c r="AC34" i="41" s="1"/>
  <c r="O34" i="41"/>
  <c r="AD12" i="41"/>
  <c r="AD34" i="41" s="1"/>
  <c r="P34" i="41"/>
  <c r="Q12" i="41"/>
  <c r="Q34" i="41" l="1"/>
  <c r="AE12" i="41"/>
  <c r="AE34" i="41" s="1"/>
  <c r="AB12" i="18" l="1"/>
  <c r="AA12" i="18"/>
  <c r="Z12" i="18"/>
  <c r="Y12" i="18"/>
  <c r="X12" i="18"/>
  <c r="W12" i="18"/>
  <c r="AN11" i="18"/>
  <c r="AN8" i="18"/>
  <c r="AN9" i="18"/>
  <c r="AO10" i="18" l="1"/>
  <c r="AN10" i="18"/>
  <c r="AN12" i="18"/>
  <c r="AN13" i="18" s="1"/>
  <c r="AC10" i="18"/>
  <c r="AB10" i="18"/>
  <c r="AA10" i="18"/>
  <c r="Z10" i="18"/>
  <c r="Y10" i="18"/>
  <c r="X10" i="18"/>
  <c r="W10" i="18"/>
  <c r="V10" i="18"/>
  <c r="U10" i="18"/>
  <c r="T10" i="18"/>
  <c r="S10" i="18"/>
  <c r="R10" i="18"/>
  <c r="Q10" i="18"/>
  <c r="P10" i="18"/>
  <c r="O10" i="18"/>
  <c r="Z13" i="18"/>
  <c r="Y13" i="18"/>
  <c r="X13" i="18"/>
  <c r="W13" i="18"/>
  <c r="V13" i="18"/>
  <c r="U13" i="18"/>
  <c r="T13" i="18"/>
  <c r="S13" i="18"/>
  <c r="R13" i="18"/>
  <c r="Q13" i="18"/>
  <c r="P13" i="18"/>
  <c r="O13" i="18"/>
  <c r="AC6" i="18"/>
  <c r="AO6" i="18" s="1"/>
  <c r="AC5" i="18"/>
  <c r="AO5" i="18" s="1"/>
  <c r="D17" i="20"/>
  <c r="AC15" i="31"/>
  <c r="AC6" i="31"/>
  <c r="AC9" i="31" s="1"/>
  <c r="AC21" i="31" l="1"/>
  <c r="AC18" i="31"/>
  <c r="AC11" i="18"/>
  <c r="AC12" i="18"/>
  <c r="AO12" i="18" s="1"/>
  <c r="AC7" i="18"/>
  <c r="AC5" i="13"/>
  <c r="AC35" i="13" s="1"/>
  <c r="AC13" i="18" l="1"/>
  <c r="AO7" i="18"/>
  <c r="AC12" i="31"/>
  <c r="AC16" i="29"/>
  <c r="AC9" i="29"/>
  <c r="AC5" i="29"/>
  <c r="AC11" i="29" l="1"/>
  <c r="AC18" i="29"/>
  <c r="AA13" i="18"/>
  <c r="AB11" i="18"/>
  <c r="AO11" i="18" l="1"/>
  <c r="AO13" i="18" s="1"/>
  <c r="AB13" i="18"/>
  <c r="AB16" i="29"/>
  <c r="AB9" i="29"/>
  <c r="AB5" i="29"/>
  <c r="AB11" i="29" l="1"/>
  <c r="AB18" i="29" s="1"/>
  <c r="AO7" i="44" l="1"/>
  <c r="AO13" i="44" s="1"/>
  <c r="AO16" i="44" s="1"/>
  <c r="AO18" i="44" s="1"/>
  <c r="AO20" i="44" s="1"/>
</calcChain>
</file>

<file path=xl/sharedStrings.xml><?xml version="1.0" encoding="utf-8"?>
<sst xmlns="http://schemas.openxmlformats.org/spreadsheetml/2006/main" count="3857" uniqueCount="393">
  <si>
    <t>1T13</t>
  </si>
  <si>
    <t>2T13</t>
  </si>
  <si>
    <t>3T13</t>
  </si>
  <si>
    <t>1T12</t>
  </si>
  <si>
    <t>2T12</t>
  </si>
  <si>
    <t>3T12</t>
  </si>
  <si>
    <t>4T12</t>
  </si>
  <si>
    <t>Consolidado</t>
  </si>
  <si>
    <t>Entradas</t>
  </si>
  <si>
    <t>Formaturas</t>
  </si>
  <si>
    <t>Evasão</t>
  </si>
  <si>
    <t>Base Anterior</t>
  </si>
  <si>
    <t>Base Atual</t>
  </si>
  <si>
    <t>Aquisição</t>
  </si>
  <si>
    <t>Valores em R$ (milhões)</t>
  </si>
  <si>
    <t>% AV</t>
  </si>
  <si>
    <t>Receita Bruta</t>
  </si>
  <si>
    <t>Impostos &amp; Taxas</t>
  </si>
  <si>
    <t>Receita Líquida</t>
  </si>
  <si>
    <t>Total de Custos</t>
  </si>
  <si>
    <t>- Pessoal</t>
  </si>
  <si>
    <t>- Serviços de Terceiros</t>
  </si>
  <si>
    <t>- CMV</t>
  </si>
  <si>
    <t>- Aluguel &amp; Ocupação</t>
  </si>
  <si>
    <t>- Outras</t>
  </si>
  <si>
    <t>Lucro Bruto (excluindo deprec. /amort.)</t>
  </si>
  <si>
    <t>Despesas Comerciais</t>
  </si>
  <si>
    <t>- PDD</t>
  </si>
  <si>
    <t>- Marketing</t>
  </si>
  <si>
    <t>Despesas Gerais &amp; Administrativas</t>
  </si>
  <si>
    <t>Outras Receitas (Despesas) Operacionais</t>
  </si>
  <si>
    <t>- Provisões</t>
  </si>
  <si>
    <t>- Impostos &amp; Taxas</t>
  </si>
  <si>
    <t>- Outras receitas operacionais</t>
  </si>
  <si>
    <t>Resultado Multa, Juros s/ Mensalidade</t>
  </si>
  <si>
    <t>Resultado Operacional</t>
  </si>
  <si>
    <t>EBITDA Ajustado</t>
  </si>
  <si>
    <t>EBITDA</t>
  </si>
  <si>
    <t>Depreciação &amp; Amortização</t>
  </si>
  <si>
    <t>EBIT</t>
  </si>
  <si>
    <t>Resultado Financeiro Líquido</t>
  </si>
  <si>
    <t>EBT</t>
  </si>
  <si>
    <t>Imposto de Renda &amp; CSLL</t>
  </si>
  <si>
    <t>Participação dos acionistas não controladores</t>
  </si>
  <si>
    <t xml:space="preserve">Resultado Líquido </t>
  </si>
  <si>
    <t>Resultado Líquido Ajustado</t>
  </si>
  <si>
    <t>4T13</t>
  </si>
  <si>
    <t>Ativo Circulante</t>
  </si>
  <si>
    <t>Passivo Circulante</t>
  </si>
  <si>
    <t>Caixa e equivalentes de caixa</t>
  </si>
  <si>
    <t>Fornecedores</t>
  </si>
  <si>
    <t>Aplicações financeiras</t>
  </si>
  <si>
    <t>Contas a receber</t>
  </si>
  <si>
    <t>Obrigações sociais e salariais</t>
  </si>
  <si>
    <t>Adiantamentos diversos</t>
  </si>
  <si>
    <t>Obrigações tributárias</t>
  </si>
  <si>
    <t>Adiantamentos de clientes</t>
  </si>
  <si>
    <t>Impostos e contribuições a recuperar</t>
  </si>
  <si>
    <t>Parcelamento de impostos e contribuições</t>
  </si>
  <si>
    <t>Outros ativos circulantes</t>
  </si>
  <si>
    <t>Outros passivos circulantes</t>
  </si>
  <si>
    <t>Ativo Não Circulante</t>
  </si>
  <si>
    <t>Passivo Não Circulante</t>
  </si>
  <si>
    <t>Depositos judiciais</t>
  </si>
  <si>
    <t>Débitos com partes relacionadas</t>
  </si>
  <si>
    <t>Créditos com partes relacionadas</t>
  </si>
  <si>
    <t>Ativos disponíveis para venda</t>
  </si>
  <si>
    <t>Provisão para perdas em investimento</t>
  </si>
  <si>
    <t>Outros ativos não circulantes</t>
  </si>
  <si>
    <t>Outros passivos não circulantes</t>
  </si>
  <si>
    <t>Investimentos</t>
  </si>
  <si>
    <t>Imobilizado</t>
  </si>
  <si>
    <t>Intangível</t>
  </si>
  <si>
    <t>Capital Social</t>
  </si>
  <si>
    <t>Reserva de capital</t>
  </si>
  <si>
    <t>Reservas de lucros</t>
  </si>
  <si>
    <t>Ações em tesouraria</t>
  </si>
  <si>
    <t>Prejuízos acumulados</t>
  </si>
  <si>
    <t>Obrigações por compra de investimento</t>
  </si>
  <si>
    <t>Total do Ativo</t>
  </si>
  <si>
    <t>Total do Patrimônio Líquido e Passivo</t>
  </si>
  <si>
    <t>Descontos, Deduções &amp; Bolsas</t>
  </si>
  <si>
    <t>Base de Alunos</t>
  </si>
  <si>
    <t>(-) Resultado Multa, Juros s/ Mensalidade</t>
  </si>
  <si>
    <t>1T14</t>
  </si>
  <si>
    <t>Contas a Receber</t>
  </si>
  <si>
    <t>Adiantamento p/ futuro aumento de capital</t>
  </si>
  <si>
    <t>Imposto de renda e contribuição social diferidos</t>
  </si>
  <si>
    <t>Lucros acumulados</t>
  </si>
  <si>
    <t>2T14</t>
  </si>
  <si>
    <t>(R$m)</t>
  </si>
  <si>
    <t>% Receita Líq.</t>
  </si>
  <si>
    <t>Receita Líq. FIES</t>
  </si>
  <si>
    <t>PDD FIES</t>
  </si>
  <si>
    <t>% Receita Líq. FIES</t>
  </si>
  <si>
    <t>Receita Líq. Ex FIES</t>
  </si>
  <si>
    <t>PDD Ex FIES</t>
  </si>
  <si>
    <t>% Receita Líq. Ex FIES</t>
  </si>
  <si>
    <t>6M12</t>
  </si>
  <si>
    <t>9M12</t>
  </si>
  <si>
    <t>6M13</t>
  </si>
  <si>
    <t>9M13</t>
  </si>
  <si>
    <t>PMR</t>
  </si>
  <si>
    <t>CR</t>
  </si>
  <si>
    <t>PMR (# dias)</t>
  </si>
  <si>
    <t>CR FIES</t>
  </si>
  <si>
    <t>PMR FIES (# dias)</t>
  </si>
  <si>
    <t>6M14</t>
  </si>
  <si>
    <t>Receita Líq. Não FIES</t>
  </si>
  <si>
    <t>PDD Pronatec</t>
  </si>
  <si>
    <t>% Receita Líq. Pronatec</t>
  </si>
  <si>
    <t>PDD Não FIES</t>
  </si>
  <si>
    <t>% Receita Líq. Não FIES</t>
  </si>
  <si>
    <t>-</t>
  </si>
  <si>
    <t>CR Não FIES</t>
  </si>
  <si>
    <t>PMR Não FIES (# dias)</t>
  </si>
  <si>
    <t>3T14</t>
  </si>
  <si>
    <t>9M14</t>
  </si>
  <si>
    <t>4T14</t>
  </si>
  <si>
    <t>Dividendos a pagar</t>
  </si>
  <si>
    <t>- Despesas Corporativas</t>
  </si>
  <si>
    <t>Resultado Líquido Antes dos 
Acionistas Não Controladores</t>
  </si>
  <si>
    <t xml:space="preserve">Total </t>
  </si>
  <si>
    <t>1T15</t>
  </si>
  <si>
    <t>EAD</t>
  </si>
  <si>
    <t>Histórico de Pagamento de Dividendos</t>
  </si>
  <si>
    <t>Data do Pagamento</t>
  </si>
  <si>
    <t>Período de Referência</t>
  </si>
  <si>
    <t>Valor Total</t>
  </si>
  <si>
    <t>Valor por Ação</t>
  </si>
  <si>
    <t>2T15</t>
  </si>
  <si>
    <t>6M15</t>
  </si>
  <si>
    <t>3T15</t>
  </si>
  <si>
    <t>9M15</t>
  </si>
  <si>
    <t xml:space="preserve"> </t>
  </si>
  <si>
    <t>4T15</t>
  </si>
  <si>
    <t>Derivativos</t>
  </si>
  <si>
    <t>1T16</t>
  </si>
  <si>
    <t>Ensino</t>
  </si>
  <si>
    <t>Outros Negócios</t>
  </si>
  <si>
    <t>2T16</t>
  </si>
  <si>
    <t>6M16</t>
  </si>
  <si>
    <t>3T16</t>
  </si>
  <si>
    <t>9M16</t>
  </si>
  <si>
    <t>Reclassificação</t>
  </si>
  <si>
    <t>Receita Líq. Outros</t>
  </si>
  <si>
    <t>CR Outros</t>
  </si>
  <si>
    <t>PMR Outros (# dias)</t>
  </si>
  <si>
    <t>Voltar</t>
  </si>
  <si>
    <t>Ensino Básico e Técnico</t>
  </si>
  <si>
    <t>Pós-Graduação Presencial</t>
  </si>
  <si>
    <t>Graduação Presencial</t>
  </si>
  <si>
    <t>DRE Consolidada</t>
  </si>
  <si>
    <t>DRE Ensino</t>
  </si>
  <si>
    <t>DRE Outros Negócios</t>
  </si>
  <si>
    <t>Comissão - Financiamentos</t>
  </si>
  <si>
    <t>(R$ milhões)</t>
  </si>
  <si>
    <r>
      <t xml:space="preserve">Receita Líq. Pronatec </t>
    </r>
    <r>
      <rPr>
        <vertAlign val="superscript"/>
        <sz val="11"/>
        <color rgb="FF4C4C4C"/>
        <rFont val="Calibri"/>
        <family val="2"/>
        <scheme val="minor"/>
      </rPr>
      <t>1</t>
    </r>
  </si>
  <si>
    <r>
      <rPr>
        <vertAlign val="superscript"/>
        <sz val="11"/>
        <color rgb="FF4C4C4C"/>
        <rFont val="Calibri"/>
        <family val="2"/>
        <scheme val="minor"/>
      </rPr>
      <t>1</t>
    </r>
    <r>
      <rPr>
        <sz val="11"/>
        <color rgb="FF4C4C4C"/>
        <rFont val="Calibri"/>
        <family val="2"/>
        <scheme val="minor"/>
      </rPr>
      <t xml:space="preserve"> Incluimos o Pronatec dentro de outros a partir do 3T16 dado sua descontinuação. </t>
    </r>
  </si>
  <si>
    <t>Dividendos</t>
  </si>
  <si>
    <t>4T16</t>
  </si>
  <si>
    <t>1T17</t>
  </si>
  <si>
    <t>Base de Alunos Graduação</t>
  </si>
  <si>
    <t>*Considera alunos dos cursos híbridos a partir do 1T17</t>
  </si>
  <si>
    <t>2T17</t>
  </si>
  <si>
    <t>(-) Itens Não-Recorrentes - EBITDA</t>
  </si>
  <si>
    <t>(-) Itens Não-Recorrentes - Lucro Líquido</t>
  </si>
  <si>
    <t xml:space="preserve">- Pessoal </t>
  </si>
  <si>
    <t xml:space="preserve">- Serviços de Terceiros </t>
  </si>
  <si>
    <t xml:space="preserve">- Aluguel &amp; Ocupação </t>
  </si>
  <si>
    <t xml:space="preserve">- Outras </t>
  </si>
  <si>
    <t>6M17</t>
  </si>
  <si>
    <t>3T17</t>
  </si>
  <si>
    <t>Equivalência Patrimonial</t>
  </si>
  <si>
    <t>Equity Equivalence</t>
  </si>
  <si>
    <t>9M17</t>
  </si>
  <si>
    <t>4T17</t>
  </si>
  <si>
    <t xml:space="preserve">PDD </t>
  </si>
  <si>
    <t>1T18</t>
  </si>
  <si>
    <t>2T18</t>
  </si>
  <si>
    <t>1S18</t>
  </si>
  <si>
    <t>3T18</t>
  </si>
  <si>
    <t>9M18</t>
  </si>
  <si>
    <t>4T18</t>
  </si>
  <si>
    <t>1T19</t>
  </si>
  <si>
    <t>2T19</t>
  </si>
  <si>
    <t>1S19</t>
  </si>
  <si>
    <t>3T19</t>
  </si>
  <si>
    <t>9M19</t>
  </si>
  <si>
    <t>4T19</t>
  </si>
  <si>
    <t>Direitos e empréstimos para aquisições</t>
  </si>
  <si>
    <t>Gastos com emissão de ações</t>
  </si>
  <si>
    <t>1T20</t>
  </si>
  <si>
    <t>COM IFRS-16</t>
  </si>
  <si>
    <t>EXCL. IFRS-16</t>
  </si>
  <si>
    <t>2T20</t>
  </si>
  <si>
    <t>1S20</t>
  </si>
  <si>
    <t>3T20</t>
  </si>
  <si>
    <t>9M20</t>
  </si>
  <si>
    <t>4T20</t>
  </si>
  <si>
    <t>UniBH</t>
  </si>
  <si>
    <t>Faseh</t>
  </si>
  <si>
    <t>Marca</t>
  </si>
  <si>
    <t>Total</t>
  </si>
  <si>
    <t>Belo Horizonte/MG</t>
  </si>
  <si>
    <t>USJT</t>
  </si>
  <si>
    <t>Vespasiano/MG</t>
  </si>
  <si>
    <t>Unifg</t>
  </si>
  <si>
    <t>Guanambi/BA</t>
  </si>
  <si>
    <t>UNIFACS</t>
  </si>
  <si>
    <t>Salvador/BA</t>
  </si>
  <si>
    <t>UNP</t>
  </si>
  <si>
    <t>Natal/RN</t>
  </si>
  <si>
    <t>UAM</t>
  </si>
  <si>
    <t>1T21</t>
  </si>
  <si>
    <t>% Evasão</t>
  </si>
  <si>
    <t>Aquisições</t>
  </si>
  <si>
    <t>R$ milhões</t>
  </si>
  <si>
    <t xml:space="preserve"> Pessoal</t>
  </si>
  <si>
    <t xml:space="preserve"> Serviços de Terceiros</t>
  </si>
  <si>
    <t xml:space="preserve"> Aluguel &amp; Ocupação</t>
  </si>
  <si>
    <t xml:space="preserve"> Outras</t>
  </si>
  <si>
    <t>Lucro Bruto (excl Depreciação e Amortização)</t>
  </si>
  <si>
    <t>PDD</t>
  </si>
  <si>
    <t>Marketing</t>
  </si>
  <si>
    <t>Pessoal</t>
  </si>
  <si>
    <t>Serviços de Terceiros</t>
  </si>
  <si>
    <t xml:space="preserve">Aluguel &amp; Ocupação </t>
  </si>
  <si>
    <t xml:space="preserve">Outras </t>
  </si>
  <si>
    <t>Provisões</t>
  </si>
  <si>
    <t>Outras receitas operacionais</t>
  </si>
  <si>
    <t>Despesas Corporativas</t>
  </si>
  <si>
    <t>IR &amp; CSLL</t>
  </si>
  <si>
    <t>Lucro Líquido</t>
  </si>
  <si>
    <t>(exceto quando indicado)</t>
  </si>
  <si>
    <t xml:space="preserve">Receita Líq. Outros </t>
  </si>
  <si>
    <t xml:space="preserve">PDD Outros </t>
  </si>
  <si>
    <t>% Receita Líq. HSM</t>
  </si>
  <si>
    <t>2T21</t>
  </si>
  <si>
    <t>Unisul</t>
  </si>
  <si>
    <t>Tubarão/SC</t>
  </si>
  <si>
    <t>Pedra Branca/SC</t>
  </si>
  <si>
    <t>Contas a Receber Líquido (CR) Total</t>
  </si>
  <si>
    <t>PMR Total (# dias)</t>
  </si>
  <si>
    <t>3T21</t>
  </si>
  <si>
    <t>4T21</t>
  </si>
  <si>
    <t>1) Amortização de ativos intangíveis das empresas adquiridas.</t>
  </si>
  <si>
    <t>1T22</t>
  </si>
  <si>
    <t>Amortização de intangível¹</t>
  </si>
  <si>
    <t>PMR Lifelong Learning (# dias)</t>
  </si>
  <si>
    <t>2T22</t>
  </si>
  <si>
    <t>Ânima Core</t>
  </si>
  <si>
    <t>Ensino Digital</t>
  </si>
  <si>
    <t>Inspirali</t>
  </si>
  <si>
    <t>Ensino Acadêmico</t>
  </si>
  <si>
    <t>Lifelong Learning</t>
  </si>
  <si>
    <t>Base de Alunos Total</t>
  </si>
  <si>
    <t>3T22</t>
  </si>
  <si>
    <t>DRE Ensino Acadêmico - Antigo</t>
  </si>
  <si>
    <t>DRE Ensino Lifelong Learning - Antigo</t>
  </si>
  <si>
    <t>4T22</t>
  </si>
  <si>
    <t>Contas a pagar com partes relacionadas</t>
  </si>
  <si>
    <t>Ato Regulatório</t>
  </si>
  <si>
    <t>Autorização</t>
  </si>
  <si>
    <t>Aumento</t>
  </si>
  <si>
    <t>AGES</t>
  </si>
  <si>
    <t>Aumento 1</t>
  </si>
  <si>
    <t>Aumento 2</t>
  </si>
  <si>
    <t>São Paulo/SP</t>
  </si>
  <si>
    <t>UNA</t>
  </si>
  <si>
    <t>1T23</t>
  </si>
  <si>
    <t>Conta a receber com partes relacionadas</t>
  </si>
  <si>
    <t>Despesas antecipadas</t>
  </si>
  <si>
    <t>Outros</t>
  </si>
  <si>
    <t>Graduação</t>
  </si>
  <si>
    <t>2T23</t>
  </si>
  <si>
    <t>*Nova abertura para ficar comparável com critério atual.</t>
  </si>
  <si>
    <t>Margem</t>
  </si>
  <si>
    <t>Aluguel ex. não recorrente</t>
  </si>
  <si>
    <t>% Receita líquida</t>
  </si>
  <si>
    <t>Margem LTM</t>
  </si>
  <si>
    <t>Margem LTM YoY</t>
  </si>
  <si>
    <t>3T23</t>
  </si>
  <si>
    <t>Cubatão/SP*</t>
  </si>
  <si>
    <t>Brumado/BA*</t>
  </si>
  <si>
    <t>*</t>
  </si>
  <si>
    <t>Itens Não-Recorrentes - EBITDA</t>
  </si>
  <si>
    <t>4T23</t>
  </si>
  <si>
    <t>Receita Líquida (UDM)</t>
  </si>
  <si>
    <t>1T24</t>
  </si>
  <si>
    <t>Tucuruí*</t>
  </si>
  <si>
    <t>Lucro Líquido, atribuível aos acionistas controladores</t>
  </si>
  <si>
    <t>Nota: (1) A partir do 1T24 passamos a abrir apenas o CR do FIES, sendo as demais contas a receber classificadas na linha "CR Não FIES e outros".</t>
  </si>
  <si>
    <t>2T24</t>
  </si>
  <si>
    <t>Ano em que a vaga se torna madura / vaga já madura na data da aquisição.</t>
  </si>
  <si>
    <t>Projeção - maturação da vaga já existente (crescimento contratado)</t>
  </si>
  <si>
    <t>Cidade/Estado</t>
  </si>
  <si>
    <t>2026E</t>
  </si>
  <si>
    <t>2027E</t>
  </si>
  <si>
    <t>2028E</t>
  </si>
  <si>
    <t>2029E</t>
  </si>
  <si>
    <t>Jacobina/BA*</t>
  </si>
  <si>
    <t>Irecê/BA*</t>
  </si>
  <si>
    <t>Piracicaba/SP*</t>
  </si>
  <si>
    <t>São José dos Campos/SP*</t>
  </si>
  <si>
    <t>Cursos autorizados através do programa Mais Médicos. Dados para o final do período.</t>
  </si>
  <si>
    <t>**</t>
  </si>
  <si>
    <t>Número máximo de alunos inclui as vagas adicionais às autorizadas para os programas FIES (10%) e PROUNI (10%)</t>
  </si>
  <si>
    <t>Penalty fee pré-pagamento debênture¹,²</t>
  </si>
  <si>
    <t>Baixa do custo de captação da debenture pré-paga¹,²</t>
  </si>
  <si>
    <t>2) A partir de 2T24 os valores são referentes a participação da Ânima Holding (74,01%) nos referidos ajustes.</t>
  </si>
  <si>
    <t>3T24</t>
  </si>
  <si>
    <t>Recuperação de impostos</t>
  </si>
  <si>
    <t>Direito de uso de arrendamentos</t>
  </si>
  <si>
    <t>Direitos a receber por aquisições</t>
  </si>
  <si>
    <t>Empréstimos, financiamentos e debêntures</t>
  </si>
  <si>
    <t>Arrendamentos a pagar</t>
  </si>
  <si>
    <t>Contas a pagar por aquisições</t>
  </si>
  <si>
    <t>Provisão para riscos trabalhistas, tributárias e cíveis</t>
  </si>
  <si>
    <t>Ajustes de avaliação patrimonial</t>
  </si>
  <si>
    <t>Receita / Despesa com juros e atualização monetária</t>
  </si>
  <si>
    <t>Outros ajustes ao resultado líquido</t>
  </si>
  <si>
    <t>Pagamento de aluguel</t>
  </si>
  <si>
    <t>Pagamento de multa de aluguel</t>
  </si>
  <si>
    <t>Geração de Caixa Operacional</t>
  </si>
  <si>
    <t>CAPEX - Imobilizado e Intangível</t>
  </si>
  <si>
    <t>Juros Pagos</t>
  </si>
  <si>
    <t>Desinvestimento em imóveis</t>
  </si>
  <si>
    <t>Pagamentos de aquisições</t>
  </si>
  <si>
    <t>Aumento de Capital</t>
  </si>
  <si>
    <t>Aumento (redução) líquido(a) no caixa /equivalentes</t>
  </si>
  <si>
    <t>Caixa e Aplicações Financeiras no início do período</t>
  </si>
  <si>
    <t>Caixa e Aplicações Financeiras no fim do período</t>
  </si>
  <si>
    <t>Lucro (Prejuízo) líquido</t>
  </si>
  <si>
    <t>Capital de Giro</t>
  </si>
  <si>
    <t>Subtotal</t>
  </si>
  <si>
    <t>Geração de Caixa da Empresa</t>
  </si>
  <si>
    <t>Captações e Amortizações</t>
  </si>
  <si>
    <t>Recompra de ações</t>
  </si>
  <si>
    <t>Indicadores LTM:</t>
  </si>
  <si>
    <t>n/a</t>
  </si>
  <si>
    <t>Contas a Receber não-FIES e outros¹</t>
  </si>
  <si>
    <t>Contas a Receber FIES</t>
  </si>
  <si>
    <t>Contas a Receber Lifelong Learning</t>
  </si>
  <si>
    <t>PMR não-FIES (# dias)</t>
  </si>
  <si>
    <t>Receita Líquida Consolidada</t>
  </si>
  <si>
    <t>Inspirali - Número de Vagas Autorizadas</t>
  </si>
  <si>
    <t>Inspirali - Capacidade de Alunos **</t>
  </si>
  <si>
    <t>Patrimônio Líquido</t>
  </si>
  <si>
    <t>Resultado Operacional (excl Depreciação e Amortização)</t>
  </si>
  <si>
    <t>Custo dos Serviços Prestados</t>
  </si>
  <si>
    <t>Lucro Bruto (Prejuízo)</t>
  </si>
  <si>
    <t>Receitas (Despesas) Operacionais</t>
  </si>
  <si>
    <t>Comerciais</t>
  </si>
  <si>
    <t>Gerais e administrativas</t>
  </si>
  <si>
    <t>Resultado de equivalência patrimonial</t>
  </si>
  <si>
    <t>Outras (despesas) receitas operacionais</t>
  </si>
  <si>
    <t>Resultado antes do Resultado Financeiro</t>
  </si>
  <si>
    <t>Receita financeira</t>
  </si>
  <si>
    <t>Despesa financeira</t>
  </si>
  <si>
    <t>Lucro (Prejuízo) antes de impostos</t>
  </si>
  <si>
    <t>Imposto de renda e contribuição social, corrente e diferido</t>
  </si>
  <si>
    <t xml:space="preserve">Lucro (Prejuízo) Líquido </t>
  </si>
  <si>
    <t>(-) Participação dos acionistas não controladores</t>
  </si>
  <si>
    <t>Lucro (Prejuízo) Líquido, atribuível aos acionistas controladores</t>
  </si>
  <si>
    <t>n.a.</t>
  </si>
  <si>
    <r>
      <t xml:space="preserve">CR </t>
    </r>
    <r>
      <rPr>
        <sz val="11"/>
        <color theme="1"/>
        <rFont val="Calibri"/>
        <family val="2"/>
        <scheme val="minor"/>
      </rPr>
      <t>÷ REC × PER</t>
    </r>
  </si>
  <si>
    <t>Base de alunos</t>
  </si>
  <si>
    <t>Fluxo da graduação</t>
  </si>
  <si>
    <t>DRE IFRS</t>
  </si>
  <si>
    <t>Demonstração do fluxo de caixa (DFC)</t>
  </si>
  <si>
    <t>Demonstração do resultado do exercício (DRE)</t>
  </si>
  <si>
    <t>DRE por segmento</t>
  </si>
  <si>
    <t>Histórico EBITDA</t>
  </si>
  <si>
    <t>EBITDA ajustado ex-IFRS16</t>
  </si>
  <si>
    <t>Prazo médio de recebimentos (PMR)</t>
  </si>
  <si>
    <t>Provisão para devedores duvidosos (PDD)</t>
  </si>
  <si>
    <t>Histórico de dividendos</t>
  </si>
  <si>
    <t>Número de vagas e maturação</t>
  </si>
  <si>
    <t>Sumário</t>
  </si>
  <si>
    <t># de estudantes</t>
  </si>
  <si>
    <t>Balanço Consolidado IFRS</t>
  </si>
  <si>
    <t>R$ milhões, exceto em %</t>
  </si>
  <si>
    <t>EBITDA ajustado</t>
  </si>
  <si>
    <t>R$ milhões, exceto em número de dias</t>
  </si>
  <si>
    <t>4T24</t>
  </si>
  <si>
    <t>1T25</t>
  </si>
  <si>
    <t>2T25</t>
  </si>
  <si>
    <t>Lucro Líquido Ajustado, atribuível aos acionistas controladores</t>
  </si>
  <si>
    <t>3T25</t>
  </si>
  <si>
    <t>4T25</t>
  </si>
  <si>
    <t>1T26</t>
  </si>
  <si>
    <t>2T26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</si>
</sst>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9">
    <numFmt numFmtId="6" formatCode="&quot;R$&quot;\ #,##0;[Red]\-&quot;R$&quot;\ #,##0"/>
    <numFmt numFmtId="8" formatCode="&quot;R$&quot;\ #,##0.00;[Red]\-&quot;R$&quot;\ #,##0.00"/>
    <numFmt numFmtId="42" formatCode="_-&quot;R$&quot;\ * #,##0_-;\-&quot;R$&quot;\ * #,##0_-;_-&quot;R$&quot;\ * &quot;-&quot;_-;_-@_-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_);_(* \(#,##0\);_(* &quot;-&quot;??_);_(@_)"/>
    <numFmt numFmtId="165" formatCode="0.0%"/>
    <numFmt numFmtId="166" formatCode="_(* #,##0.0_);_(* \(#,##0.0\);_(* &quot;-&quot;??_);_(@_)"/>
    <numFmt numFmtId="167" formatCode="_(* #,##0.0_);_(* \(#,##0.0\);_(* &quot;-&quot;?_);_(@_)"/>
    <numFmt numFmtId="168" formatCode="#,##0&quot; F&quot;_);\(#,##0&quot; F&quot;\)"/>
    <numFmt numFmtId="169" formatCode="&quot;£&quot;#,##0.00;\-&quot;£&quot;#,##0.00"/>
    <numFmt numFmtId="170" formatCode="#,##0\ &quot;F&quot;;\-#,##0\ &quot;F&quot;"/>
    <numFmt numFmtId="171" formatCode="0&quot;  &quot;"/>
    <numFmt numFmtId="172" formatCode="&quot;£&quot;#,##0;\-&quot;£&quot;#,##0"/>
    <numFmt numFmtId="173" formatCode="#,##0.0000_ ;[Red]\-#,##0.0000\ "/>
    <numFmt numFmtId="174" formatCode="mm/dd/yy_)"/>
    <numFmt numFmtId="175" formatCode="&quot;R$&quot;#,##0.0&quot;B&quot;_);[Red]\(#,##0.0&quot;B&quot;\);\-"/>
    <numFmt numFmtId="176" formatCode="&quot;£¤&quot;#,##0.00;&quot;£¤&quot;\-#,##0.00"/>
    <numFmt numFmtId="177" formatCode="_ * #,##0.00_ ;_ * \-#,##0.00_ ;_ * &quot;-&quot;??_ ;_ @_ "/>
    <numFmt numFmtId="178" formatCode="_-* #,##0\ _D_M_-;\-* #,##0\ _D_M_-;_-* &quot;-&quot;\ _D_M_-;_-@_-"/>
    <numFmt numFmtId="179" formatCode="_([$€-2]* #,##0.00_);_([$€-2]* \(#,##0.00\);_([$€-2]* &quot;-&quot;??_)"/>
    <numFmt numFmtId="180" formatCode="0.00_)"/>
    <numFmt numFmtId="181" formatCode="#,##0.0_);\(#,##0.0\)"/>
    <numFmt numFmtId="182" formatCode="&quot;R$&quot;#,##0.0&quot;m&quot;_);[Red]\(#,##0.0&quot;m&quot;\);\-"/>
    <numFmt numFmtId="183" formatCode="_(&quot;R$ &quot;* #,##0.00_);_(&quot;R$ &quot;* \(#,##0.00\);_(&quot;R$ &quot;* &quot;-&quot;??_);_(@_)"/>
    <numFmt numFmtId="184" formatCode="#,##0.000"/>
    <numFmt numFmtId="185" formatCode="#,##0\ &quot;DM&quot;;[Red]\-#,##0\ &quot;DM&quot;"/>
    <numFmt numFmtId="186" formatCode="_-* #,##0\ &quot;F&quot;_-;\-* #,##0\ &quot;F&quot;_-;_-* &quot;-&quot;\ &quot;F&quot;_-;_-@_-"/>
    <numFmt numFmtId="187" formatCode="#,##0.00000"/>
    <numFmt numFmtId="188" formatCode="#,##0.00\ &quot;DM&quot;;[Red]\-#,##0.00\ &quot;DM&quot;"/>
    <numFmt numFmtId="189" formatCode="_-* #,##0.00\ &quot;F&quot;_-;\-* #,##0.00\ &quot;F&quot;_-;_-* &quot;-&quot;??\ &quot;F&quot;_-;_-@_-"/>
    <numFmt numFmtId="190" formatCode="0000\ \-\ 0000"/>
    <numFmt numFmtId="191" formatCode="0.00000000"/>
    <numFmt numFmtId="192" formatCode="#,##0.00&quot; $&quot;;\-#,##0.00&quot; $&quot;"/>
    <numFmt numFmtId="193" formatCode="_-&quot;£&quot;* #,##0_-;\-&quot;£&quot;* #,##0_-;_-&quot;£&quot;* &quot;-&quot;_-;_-@_-"/>
    <numFmt numFmtId="194" formatCode="_-* #,##0\ &quot;DM&quot;_-;\-* #,##0\ &quot;DM&quot;_-;_-* &quot;-&quot;\ &quot;DM&quot;_-;_-@_-"/>
    <numFmt numFmtId="195" formatCode="_-&quot;£&quot;* #,##0.00_-;\-&quot;£&quot;* #,##0.00_-;_-&quot;£&quot;* &quot;-&quot;??_-;_-@_-"/>
    <numFmt numFmtId="196" formatCode="0.0_);\(0.0\)"/>
    <numFmt numFmtId="197" formatCode="_-* #,##0_-;\-* #,##0_-;_-* &quot;-&quot;??_-;_-@_-"/>
    <numFmt numFmtId="198" formatCode="0_);\(0\)"/>
    <numFmt numFmtId="199" formatCode="0.0"/>
    <numFmt numFmtId="200" formatCode="&quot;R$&quot;\ #,##0.0000;[Red]\-&quot;R$&quot;\ #,##0.0000"/>
    <numFmt numFmtId="201" formatCode="#,##0.0_ ;\(#,##0.0\)"/>
    <numFmt numFmtId="202" formatCode="_-* #,##0.0_-;\-* #,##0.0_-;_-* &quot;-&quot;??_-;_-@_-"/>
    <numFmt numFmtId="203" formatCode="#,##0.0"/>
    <numFmt numFmtId="204" formatCode="0.0&quot;pp&quot;"/>
    <numFmt numFmtId="205" formatCode="_-* #,##0.0_-;\-* #,##0.0_-;_-* &quot;-&quot;?_-;_-@_-"/>
    <numFmt numFmtId="206" formatCode="#,##0_);\(#,##0\)"/>
  </numFmts>
  <fonts count="7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Helv"/>
    </font>
    <font>
      <sz val="8"/>
      <name val="Times New Roman"/>
      <family val="1"/>
    </font>
    <font>
      <sz val="10"/>
      <color indexed="8"/>
      <name val="Book Antiqua"/>
      <family val="1"/>
    </font>
    <font>
      <sz val="10"/>
      <color indexed="12"/>
      <name val="Book Antiqua"/>
      <family val="1"/>
    </font>
    <font>
      <sz val="10"/>
      <name val="Geneva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sz val="10"/>
      <name val="Times New Roman"/>
      <family val="1"/>
    </font>
    <font>
      <sz val="11"/>
      <color indexed="12"/>
      <name val="Book Antiqua"/>
      <family val="1"/>
    </font>
    <font>
      <sz val="11"/>
      <color indexed="62"/>
      <name val="Calibri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MS Sans Serif"/>
      <family val="2"/>
    </font>
    <font>
      <u/>
      <sz val="7.5"/>
      <color indexed="12"/>
      <name val="Arial"/>
      <family val="2"/>
    </font>
    <font>
      <sz val="11"/>
      <color indexed="20"/>
      <name val="Calibri"/>
      <family val="2"/>
    </font>
    <font>
      <sz val="12"/>
      <name val="Helv"/>
    </font>
    <font>
      <sz val="12"/>
      <color indexed="9"/>
      <name val="Helv"/>
    </font>
    <font>
      <sz val="11"/>
      <color indexed="60"/>
      <name val="Calibri"/>
      <family val="2"/>
    </font>
    <font>
      <sz val="7"/>
      <name val="Small Fonts"/>
      <family val="2"/>
    </font>
    <font>
      <sz val="11"/>
      <name val="Calibri"/>
      <family val="2"/>
    </font>
    <font>
      <b/>
      <sz val="11"/>
      <color indexed="63"/>
      <name val="Calibri"/>
      <family val="2"/>
    </font>
    <font>
      <sz val="11"/>
      <name val="Tahoma"/>
      <family val="2"/>
    </font>
    <font>
      <sz val="11"/>
      <name val="Arial"/>
      <family val="2"/>
    </font>
    <font>
      <sz val="10"/>
      <color indexed="8"/>
      <name val="MS Sans Serif"/>
      <family val="2"/>
    </font>
    <font>
      <b/>
      <sz val="12"/>
      <name val="MS Sans Serif"/>
      <family val="2"/>
    </font>
    <font>
      <sz val="12"/>
      <name val="MS Sans Serif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indexed="18"/>
      <name val="Times New Roman"/>
      <family val="1"/>
    </font>
    <font>
      <sz val="10"/>
      <color indexed="12"/>
      <name val="Arial"/>
      <family val="2"/>
    </font>
    <font>
      <b/>
      <sz val="10"/>
      <color indexed="12"/>
      <name val="Book Antiqua"/>
      <family val="1"/>
    </font>
    <font>
      <b/>
      <sz val="11"/>
      <color theme="0"/>
      <name val="Calibri"/>
      <family val="2"/>
      <scheme val="minor"/>
    </font>
    <font>
      <b/>
      <sz val="11"/>
      <color rgb="FF4C4C4C"/>
      <name val="Calibri"/>
      <family val="2"/>
      <scheme val="minor"/>
    </font>
    <font>
      <sz val="11"/>
      <color rgb="FF4C4C4C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4C4C4C"/>
      <name val="Calibri"/>
      <family val="2"/>
      <scheme val="minor"/>
    </font>
    <font>
      <vertAlign val="superscript"/>
      <sz val="11"/>
      <color rgb="FF4C4C4C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4E22A8"/>
      <name val="Calibri"/>
      <family val="2"/>
      <scheme val="minor"/>
    </font>
    <font>
      <i/>
      <sz val="11"/>
      <color rgb="FF4C4C4C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595959"/>
      <name val="Calibri"/>
      <family val="2"/>
      <scheme val="minor"/>
    </font>
    <font>
      <b/>
      <sz val="11"/>
      <color rgb="FF92079E"/>
      <name val="Calibri"/>
      <family val="2"/>
      <scheme val="minor"/>
    </font>
    <font>
      <b/>
      <sz val="11"/>
      <color rgb="FF595959"/>
      <name val="Calibri"/>
      <family val="2"/>
      <scheme val="minor"/>
    </font>
    <font>
      <b/>
      <i/>
      <sz val="11"/>
      <color rgb="FFA52B8B"/>
      <name val="Calibri"/>
      <family val="2"/>
      <scheme val="minor"/>
    </font>
    <font>
      <sz val="8"/>
      <name val="Calibri"/>
      <family val="2"/>
      <scheme val="minor"/>
    </font>
    <font>
      <sz val="11"/>
      <color rgb="FF92079E"/>
      <name val="Calibri"/>
      <family val="2"/>
      <scheme val="minor"/>
    </font>
    <font>
      <b/>
      <sz val="11"/>
      <color rgb="FFE84683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0"/>
      <color rgb="FF4C4C4C"/>
      <name val="AmsiPro-Light"/>
      <family val="2"/>
    </font>
  </fonts>
  <fills count="4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auto="1"/>
      </patternFill>
    </fill>
    <fill>
      <patternFill patternType="solid">
        <fgColor rgb="FFE8468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/>
    </fill>
    <fill>
      <patternFill patternType="solid">
        <fgColor theme="0" tint="-0.249977111117893"/>
        <bgColor indexed="64"/>
      </patternFill>
    </fill>
    <fill>
      <patternFill patternType="solid">
        <fgColor rgb="FFF2F2F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/>
      <right/>
      <top style="thin">
        <color rgb="FF4C4C4C"/>
      </top>
      <bottom style="thin">
        <color rgb="FF4C4C4C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14993743705557422"/>
      </left>
      <right style="hair">
        <color theme="0" tint="-0.14993743705557422"/>
      </right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6795556505021"/>
      </left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/>
      <diagonal/>
    </border>
    <border>
      <left/>
      <right/>
      <top style="hair">
        <color theme="0" tint="-0.14996795556505021"/>
      </top>
      <bottom/>
      <diagonal/>
    </border>
    <border>
      <left/>
      <right style="hair">
        <color theme="0" tint="-0.14996795556505021"/>
      </right>
      <top style="hair">
        <color theme="0" tint="-0.14996795556505021"/>
      </top>
      <bottom/>
      <diagonal/>
    </border>
    <border>
      <left style="hair">
        <color theme="0" tint="-0.1499679555650502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hair">
        <color theme="0" tint="-0.14996795556505021"/>
      </right>
      <top style="thin">
        <color theme="0" tint="-0.34998626667073579"/>
      </top>
      <bottom style="thin">
        <color theme="0" tint="-0.34998626667073579"/>
      </bottom>
      <diagonal/>
    </border>
    <border>
      <left style="hair">
        <color theme="0" tint="-0.14996795556505021"/>
      </left>
      <right/>
      <top/>
      <bottom style="hair">
        <color theme="0" tint="-0.14996795556505021"/>
      </bottom>
      <diagonal/>
    </border>
    <border>
      <left/>
      <right/>
      <top/>
      <bottom style="hair">
        <color theme="0" tint="-0.14996795556505021"/>
      </bottom>
      <diagonal/>
    </border>
    <border>
      <left/>
      <right style="hair">
        <color theme="0" tint="-0.14996795556505021"/>
      </right>
      <top/>
      <bottom style="hair">
        <color theme="0" tint="-0.14996795556505021"/>
      </bottom>
      <diagonal/>
    </border>
    <border>
      <left style="hair">
        <color theme="0" tint="-0.14996795556505021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hair">
        <color theme="0" tint="-0.14993743705557422"/>
      </left>
      <right/>
      <top style="hair">
        <color theme="0" tint="-0.14993743705557422"/>
      </top>
      <bottom style="hair">
        <color theme="0" tint="-0.14993743705557422"/>
      </bottom>
      <diagonal/>
    </border>
    <border>
      <left/>
      <right/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3743705557422"/>
      </left>
      <right/>
      <top/>
      <bottom/>
      <diagonal/>
    </border>
    <border>
      <left/>
      <right/>
      <top style="hair">
        <color theme="0" tint="-0.14993743705557422"/>
      </top>
      <bottom style="hair">
        <color theme="0" tint="-0.14996795556505021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hair">
        <color theme="0" tint="-0.1499679555650502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A52B8B"/>
      </bottom>
      <diagonal/>
    </border>
    <border>
      <left/>
      <right/>
      <top style="thin">
        <color rgb="FFA52B8B"/>
      </top>
      <bottom style="thin">
        <color rgb="FFA52B8B"/>
      </bottom>
      <diagonal/>
    </border>
    <border>
      <left/>
      <right/>
      <top/>
      <bottom style="thin">
        <color rgb="FFD6DCE4"/>
      </bottom>
      <diagonal/>
    </border>
    <border>
      <left/>
      <right/>
      <top style="thin">
        <color rgb="FFD6DCE4"/>
      </top>
      <bottom style="thin">
        <color rgb="FFD6DCE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rgb="FFD6DCE4"/>
      </top>
      <bottom/>
      <diagonal/>
    </border>
    <border>
      <left style="thin">
        <color theme="0"/>
      </left>
      <right style="thin">
        <color theme="0"/>
      </right>
      <top/>
      <bottom style="thin">
        <color rgb="FFD6DCE4"/>
      </bottom>
      <diagonal/>
    </border>
    <border>
      <left/>
      <right/>
      <top style="thin">
        <color rgb="FFA52B8B"/>
      </top>
      <bottom style="thin">
        <color rgb="FFD6DCE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theme="0" tint="-0.14996795556505021"/>
      </left>
      <right style="hair">
        <color theme="0" tint="-0.14996795556505021"/>
      </right>
      <top/>
      <bottom style="hair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5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0" borderId="0">
      <protection locked="0"/>
    </xf>
    <xf numFmtId="0" fontId="11" fillId="0" borderId="0">
      <alignment horizontal="center" wrapText="1"/>
      <protection locked="0"/>
    </xf>
    <xf numFmtId="175" fontId="5" fillId="0" borderId="0">
      <alignment vertical="center"/>
    </xf>
    <xf numFmtId="38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/>
    <xf numFmtId="0" fontId="15" fillId="4" borderId="0" applyNumberFormat="0" applyBorder="0" applyAlignment="0" applyProtection="0"/>
    <xf numFmtId="176" fontId="5" fillId="0" borderId="0" applyFill="0" applyBorder="0" applyAlignment="0"/>
    <xf numFmtId="0" fontId="16" fillId="16" borderId="7" applyNumberFormat="0" applyAlignment="0" applyProtection="0"/>
    <xf numFmtId="0" fontId="17" fillId="17" borderId="8" applyNumberFormat="0" applyAlignment="0" applyProtection="0"/>
    <xf numFmtId="0" fontId="18" fillId="0" borderId="9" applyNumberFormat="0" applyFill="0" applyAlignment="0" applyProtection="0"/>
    <xf numFmtId="40" fontId="1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20" fillId="0" borderId="0" applyFont="0" applyFill="0" applyBorder="0" applyAlignment="0" applyProtection="0"/>
    <xf numFmtId="6" fontId="7" fillId="0" borderId="0" applyFont="0" applyFill="0" applyBorder="0" applyAlignment="0" applyProtection="0"/>
    <xf numFmtId="8" fontId="21" fillId="0" borderId="10" applyFont="0" applyFill="0" applyBorder="0" applyAlignment="0" applyProtection="0">
      <protection locked="0"/>
    </xf>
    <xf numFmtId="41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22" fillId="7" borderId="7" applyNumberFormat="0" applyAlignment="0" applyProtection="0"/>
    <xf numFmtId="0" fontId="5" fillId="0" borderId="0" applyNumberFormat="0" applyFill="0" applyBorder="0" applyAlignment="0" applyProtection="0"/>
    <xf numFmtId="179" fontId="5" fillId="0" borderId="0" applyFont="0" applyFill="0" applyBorder="0" applyAlignment="0" applyProtection="0"/>
    <xf numFmtId="2" fontId="14" fillId="0" borderId="0">
      <alignment horizontal="left"/>
    </xf>
    <xf numFmtId="38" fontId="4" fillId="22" borderId="0" applyNumberFormat="0" applyBorder="0" applyAlignment="0" applyProtection="0"/>
    <xf numFmtId="180" fontId="5" fillId="0" borderId="0" applyFill="0" applyBorder="0" applyProtection="0">
      <alignment horizontal="left"/>
    </xf>
    <xf numFmtId="0" fontId="23" fillId="0" borderId="11" applyNumberFormat="0" applyAlignment="0" applyProtection="0">
      <alignment horizontal="left" vertical="center"/>
    </xf>
    <xf numFmtId="0" fontId="23" fillId="0" borderId="4">
      <alignment horizontal="left"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3" borderId="0" applyNumberFormat="0" applyBorder="0" applyAlignment="0" applyProtection="0"/>
    <xf numFmtId="10" fontId="4" fillId="23" borderId="12" applyNumberFormat="0" applyBorder="0" applyAlignment="0" applyProtection="0"/>
    <xf numFmtId="181" fontId="28" fillId="24" borderId="0"/>
    <xf numFmtId="181" fontId="29" fillId="25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2" fontId="5" fillId="0" borderId="0">
      <alignment vertical="center"/>
    </xf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5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0" fontId="5" fillId="0" borderId="0" applyFont="0" applyFill="0" applyProtection="0"/>
    <xf numFmtId="10" fontId="5" fillId="0" borderId="0" applyFont="0" applyFill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2" fontId="5" fillId="0" borderId="0" applyFont="0" applyFill="0" applyProtection="0"/>
    <xf numFmtId="12" fontId="5" fillId="0" borderId="0" applyFont="0" applyFill="0" applyProtection="0"/>
    <xf numFmtId="0" fontId="30" fillId="26" borderId="0" applyNumberFormat="0" applyBorder="0" applyAlignment="0" applyProtection="0"/>
    <xf numFmtId="37" fontId="31" fillId="0" borderId="0"/>
    <xf numFmtId="19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32" fillId="0" borderId="0"/>
    <xf numFmtId="0" fontId="5" fillId="27" borderId="13" applyNumberFormat="0" applyFont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4" fontId="11" fillId="0" borderId="0">
      <alignment horizontal="center" wrapText="1"/>
      <protection locked="0"/>
    </xf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7" fillId="0" borderId="0" applyFont="0" applyFill="0" applyBorder="0" applyAlignment="0" applyProtection="0"/>
    <xf numFmtId="42" fontId="5" fillId="0" borderId="0" applyFill="0" applyBorder="0">
      <alignment vertical="top"/>
    </xf>
    <xf numFmtId="6" fontId="5" fillId="0" borderId="0" applyFill="0" applyBorder="0">
      <alignment vertical="top"/>
    </xf>
    <xf numFmtId="191" fontId="5" fillId="0" borderId="0" applyFill="0" applyBorder="0">
      <alignment vertical="top"/>
    </xf>
    <xf numFmtId="38" fontId="5" fillId="0" borderId="0" applyFill="0" applyBorder="0">
      <alignment horizontal="center" vertical="top"/>
    </xf>
    <xf numFmtId="0" fontId="33" fillId="16" borderId="14" applyNumberFormat="0" applyAlignment="0" applyProtection="0"/>
    <xf numFmtId="0" fontId="5" fillId="0" borderId="15" applyNumberFormat="0" applyFont="0" applyFill="0" applyAlignment="0" applyProtection="0"/>
    <xf numFmtId="0" fontId="5" fillId="0" borderId="0" applyNumberFormat="0" applyFont="0" applyFill="0" applyBorder="0" applyAlignment="0" applyProtection="0"/>
    <xf numFmtId="0" fontId="5" fillId="0" borderId="13" applyNumberFormat="0" applyFont="0" applyFill="0" applyAlignment="0" applyProtection="0"/>
    <xf numFmtId="38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1" fontId="20" fillId="0" borderId="0" applyBorder="0">
      <alignment horizontal="left" vertical="top" wrapText="1"/>
    </xf>
    <xf numFmtId="0" fontId="36" fillId="0" borderId="0"/>
    <xf numFmtId="0" fontId="37" fillId="0" borderId="12">
      <alignment horizontal="center"/>
    </xf>
    <xf numFmtId="0" fontId="37" fillId="0" borderId="0">
      <alignment horizontal="center" vertical="center"/>
    </xf>
    <xf numFmtId="0" fontId="38" fillId="28" borderId="0" applyNumberFormat="0" applyFill="0">
      <alignment horizontal="left" vertical="center"/>
    </xf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0" fontId="41" fillId="0" borderId="16" applyNumberFormat="0" applyFill="0" applyAlignment="0" applyProtection="0"/>
    <xf numFmtId="0" fontId="42" fillId="0" borderId="17" applyNumberFormat="0" applyFill="0" applyAlignment="0" applyProtection="0"/>
    <xf numFmtId="0" fontId="43" fillId="0" borderId="18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9" applyNumberFormat="0" applyFill="0" applyAlignment="0" applyProtection="0"/>
    <xf numFmtId="38" fontId="46" fillId="0" borderId="0" applyNumberFormat="0" applyBorder="0" applyAlignment="0">
      <protection locked="0"/>
    </xf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193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66" fontId="47" fillId="29" borderId="12">
      <alignment horizontal="left" wrapText="1"/>
      <protection locked="0"/>
    </xf>
    <xf numFmtId="1" fontId="48" fillId="0" borderId="1">
      <alignment horizontal="center"/>
    </xf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92">
    <xf numFmtId="0" fontId="0" fillId="0" borderId="0" xfId="0"/>
    <xf numFmtId="0" fontId="51" fillId="0" borderId="0" xfId="0" applyFont="1"/>
    <xf numFmtId="0" fontId="53" fillId="0" borderId="0" xfId="252" applyFont="1" applyBorder="1"/>
    <xf numFmtId="0" fontId="51" fillId="31" borderId="0" xfId="0" applyFont="1" applyFill="1" applyAlignment="1">
      <alignment horizontal="center" vertical="center"/>
    </xf>
    <xf numFmtId="196" fontId="51" fillId="31" borderId="0" xfId="1" applyNumberFormat="1" applyFont="1" applyFill="1" applyAlignment="1">
      <alignment horizontal="center" vertical="center"/>
    </xf>
    <xf numFmtId="0" fontId="51" fillId="0" borderId="0" xfId="0" applyFont="1" applyAlignment="1">
      <alignment horizontal="right" vertical="center"/>
    </xf>
    <xf numFmtId="165" fontId="51" fillId="31" borderId="0" xfId="3" applyNumberFormat="1" applyFont="1" applyFill="1" applyAlignment="1">
      <alignment horizontal="center" vertical="center"/>
    </xf>
    <xf numFmtId="0" fontId="51" fillId="30" borderId="0" xfId="0" applyFont="1" applyFill="1" applyAlignment="1">
      <alignment horizontal="center" vertical="center"/>
    </xf>
    <xf numFmtId="0" fontId="51" fillId="30" borderId="0" xfId="0" applyFont="1" applyFill="1" applyAlignment="1">
      <alignment horizontal="right" vertical="center"/>
    </xf>
    <xf numFmtId="197" fontId="51" fillId="0" borderId="0" xfId="1" applyNumberFormat="1" applyFont="1" applyFill="1" applyAlignment="1">
      <alignment horizontal="right" vertical="center"/>
    </xf>
    <xf numFmtId="196" fontId="51" fillId="0" borderId="0" xfId="1" applyNumberFormat="1" applyFont="1" applyFill="1" applyAlignment="1">
      <alignment horizontal="center" vertical="center"/>
    </xf>
    <xf numFmtId="0" fontId="50" fillId="0" borderId="23" xfId="0" applyFont="1" applyBorder="1"/>
    <xf numFmtId="201" fontId="50" fillId="0" borderId="24" xfId="0" applyNumberFormat="1" applyFont="1" applyBorder="1" applyAlignment="1">
      <alignment horizontal="center"/>
    </xf>
    <xf numFmtId="165" fontId="50" fillId="0" borderId="24" xfId="3" applyNumberFormat="1" applyFont="1" applyFill="1" applyBorder="1" applyAlignment="1">
      <alignment horizontal="center"/>
    </xf>
    <xf numFmtId="165" fontId="50" fillId="0" borderId="25" xfId="3" applyNumberFormat="1" applyFont="1" applyFill="1" applyBorder="1" applyAlignment="1">
      <alignment horizontal="center"/>
    </xf>
    <xf numFmtId="0" fontId="51" fillId="0" borderId="23" xfId="0" applyFont="1" applyBorder="1" applyAlignment="1">
      <alignment horizontal="left" indent="1"/>
    </xf>
    <xf numFmtId="201" fontId="51" fillId="0" borderId="24" xfId="0" applyNumberFormat="1" applyFont="1" applyBorder="1" applyAlignment="1">
      <alignment horizontal="center"/>
    </xf>
    <xf numFmtId="165" fontId="51" fillId="0" borderId="24" xfId="3" applyNumberFormat="1" applyFont="1" applyFill="1" applyBorder="1" applyAlignment="1">
      <alignment horizontal="center"/>
    </xf>
    <xf numFmtId="165" fontId="51" fillId="0" borderId="25" xfId="3" applyNumberFormat="1" applyFont="1" applyFill="1" applyBorder="1" applyAlignment="1">
      <alignment horizontal="center"/>
    </xf>
    <xf numFmtId="0" fontId="51" fillId="0" borderId="26" xfId="0" applyFont="1" applyBorder="1" applyAlignment="1">
      <alignment horizontal="left" indent="1"/>
    </xf>
    <xf numFmtId="201" fontId="51" fillId="0" borderId="27" xfId="0" applyNumberFormat="1" applyFont="1" applyBorder="1" applyAlignment="1">
      <alignment horizontal="center"/>
    </xf>
    <xf numFmtId="165" fontId="51" fillId="0" borderId="27" xfId="3" applyNumberFormat="1" applyFont="1" applyFill="1" applyBorder="1" applyAlignment="1">
      <alignment horizontal="center"/>
    </xf>
    <xf numFmtId="165" fontId="51" fillId="0" borderId="28" xfId="3" applyNumberFormat="1" applyFont="1" applyFill="1" applyBorder="1" applyAlignment="1">
      <alignment horizontal="center"/>
    </xf>
    <xf numFmtId="0" fontId="50" fillId="0" borderId="29" xfId="0" applyFont="1" applyBorder="1"/>
    <xf numFmtId="201" fontId="50" fillId="0" borderId="30" xfId="0" applyNumberFormat="1" applyFont="1" applyBorder="1" applyAlignment="1">
      <alignment horizontal="center"/>
    </xf>
    <xf numFmtId="165" fontId="50" fillId="0" borderId="30" xfId="3" applyNumberFormat="1" applyFont="1" applyFill="1" applyBorder="1" applyAlignment="1">
      <alignment horizontal="center"/>
    </xf>
    <xf numFmtId="165" fontId="50" fillId="0" borderId="31" xfId="3" applyNumberFormat="1" applyFont="1" applyFill="1" applyBorder="1" applyAlignment="1">
      <alignment horizontal="center"/>
    </xf>
    <xf numFmtId="0" fontId="50" fillId="0" borderId="32" xfId="0" applyFont="1" applyBorder="1" applyAlignment="1">
      <alignment horizontal="left" indent="1"/>
    </xf>
    <xf numFmtId="201" fontId="50" fillId="0" borderId="33" xfId="0" applyNumberFormat="1" applyFont="1" applyBorder="1" applyAlignment="1">
      <alignment horizontal="center"/>
    </xf>
    <xf numFmtId="165" fontId="50" fillId="0" borderId="33" xfId="3" applyNumberFormat="1" applyFont="1" applyFill="1" applyBorder="1" applyAlignment="1">
      <alignment horizontal="center"/>
    </xf>
    <xf numFmtId="165" fontId="50" fillId="0" borderId="34" xfId="3" applyNumberFormat="1" applyFont="1" applyFill="1" applyBorder="1" applyAlignment="1">
      <alignment horizontal="center"/>
    </xf>
    <xf numFmtId="0" fontId="51" fillId="0" borderId="23" xfId="0" quotePrefix="1" applyFont="1" applyBorder="1" applyAlignment="1">
      <alignment horizontal="left" indent="3"/>
    </xf>
    <xf numFmtId="0" fontId="51" fillId="0" borderId="23" xfId="0" applyFont="1" applyBorder="1" applyAlignment="1">
      <alignment horizontal="left" indent="3"/>
    </xf>
    <xf numFmtId="0" fontId="50" fillId="0" borderId="23" xfId="0" applyFont="1" applyBorder="1" applyAlignment="1">
      <alignment horizontal="left" indent="1"/>
    </xf>
    <xf numFmtId="0" fontId="51" fillId="0" borderId="23" xfId="0" quotePrefix="1" applyFont="1" applyBorder="1" applyAlignment="1">
      <alignment horizontal="left" indent="2"/>
    </xf>
    <xf numFmtId="0" fontId="50" fillId="0" borderId="35" xfId="0" applyFont="1" applyBorder="1"/>
    <xf numFmtId="201" fontId="50" fillId="0" borderId="36" xfId="0" applyNumberFormat="1" applyFont="1" applyBorder="1" applyAlignment="1">
      <alignment horizontal="center"/>
    </xf>
    <xf numFmtId="165" fontId="50" fillId="0" borderId="36" xfId="3" applyNumberFormat="1" applyFont="1" applyFill="1" applyBorder="1" applyAlignment="1">
      <alignment horizontal="center"/>
    </xf>
    <xf numFmtId="0" fontId="51" fillId="0" borderId="37" xfId="0" applyFont="1" applyBorder="1" applyAlignment="1">
      <alignment horizontal="left" indent="1"/>
    </xf>
    <xf numFmtId="164" fontId="51" fillId="0" borderId="38" xfId="0" applyNumberFormat="1" applyFont="1" applyBorder="1"/>
    <xf numFmtId="0" fontId="50" fillId="0" borderId="37" xfId="0" applyFont="1" applyBorder="1" applyAlignment="1">
      <alignment horizontal="left" indent="1"/>
    </xf>
    <xf numFmtId="164" fontId="50" fillId="0" borderId="38" xfId="0" applyNumberFormat="1" applyFont="1" applyBorder="1"/>
    <xf numFmtId="165" fontId="50" fillId="0" borderId="40" xfId="3" applyNumberFormat="1" applyFont="1" applyFill="1" applyBorder="1" applyAlignment="1">
      <alignment horizontal="center"/>
    </xf>
    <xf numFmtId="198" fontId="51" fillId="31" borderId="0" xfId="1" applyNumberFormat="1" applyFont="1" applyFill="1" applyAlignment="1">
      <alignment horizontal="center" vertical="center"/>
    </xf>
    <xf numFmtId="0" fontId="51" fillId="31" borderId="0" xfId="0" applyFont="1" applyFill="1" applyAlignment="1">
      <alignment horizontal="left" vertical="center"/>
    </xf>
    <xf numFmtId="0" fontId="51" fillId="0" borderId="0" xfId="0" applyFont="1" applyAlignment="1">
      <alignment horizontal="center" vertical="center"/>
    </xf>
    <xf numFmtId="197" fontId="0" fillId="0" borderId="0" xfId="1" applyNumberFormat="1" applyFont="1" applyFill="1" applyAlignment="1">
      <alignment horizontal="right" vertical="center"/>
    </xf>
    <xf numFmtId="0" fontId="51" fillId="31" borderId="41" xfId="0" applyFont="1" applyFill="1" applyBorder="1" applyAlignment="1">
      <alignment horizontal="center" vertical="center"/>
    </xf>
    <xf numFmtId="196" fontId="51" fillId="31" borderId="41" xfId="1" applyNumberFormat="1" applyFont="1" applyFill="1" applyBorder="1" applyAlignment="1">
      <alignment horizontal="center" vertical="center"/>
    </xf>
    <xf numFmtId="197" fontId="51" fillId="0" borderId="3" xfId="1" applyNumberFormat="1" applyFont="1" applyFill="1" applyBorder="1" applyAlignment="1">
      <alignment horizontal="right" vertical="center"/>
    </xf>
    <xf numFmtId="197" fontId="51" fillId="0" borderId="0" xfId="1" applyNumberFormat="1" applyFont="1" applyFill="1" applyBorder="1" applyAlignment="1">
      <alignment horizontal="right" vertical="center"/>
    </xf>
    <xf numFmtId="197" fontId="51" fillId="0" borderId="2" xfId="1" applyNumberFormat="1" applyFont="1" applyFill="1" applyBorder="1" applyAlignment="1">
      <alignment horizontal="right" vertical="center"/>
    </xf>
    <xf numFmtId="0" fontId="51" fillId="31" borderId="42" xfId="0" applyFont="1" applyFill="1" applyBorder="1" applyAlignment="1">
      <alignment horizontal="center" vertical="center"/>
    </xf>
    <xf numFmtId="196" fontId="51" fillId="31" borderId="42" xfId="1" applyNumberFormat="1" applyFont="1" applyFill="1" applyBorder="1" applyAlignment="1">
      <alignment horizontal="center" vertical="center"/>
    </xf>
    <xf numFmtId="0" fontId="3" fillId="0" borderId="0" xfId="0" applyFont="1"/>
    <xf numFmtId="0" fontId="50" fillId="0" borderId="21" xfId="0" applyFont="1" applyBorder="1" applyAlignment="1">
      <alignment horizontal="left" indent="1"/>
    </xf>
    <xf numFmtId="164" fontId="50" fillId="0" borderId="21" xfId="0" applyNumberFormat="1" applyFont="1" applyBorder="1"/>
    <xf numFmtId="0" fontId="51" fillId="0" borderId="21" xfId="0" applyFont="1" applyBorder="1" applyAlignment="1">
      <alignment horizontal="left" indent="1"/>
    </xf>
    <xf numFmtId="164" fontId="51" fillId="0" borderId="21" xfId="0" applyNumberFormat="1" applyFont="1" applyBorder="1"/>
    <xf numFmtId="165" fontId="0" fillId="0" borderId="0" xfId="3" applyNumberFormat="1" applyFont="1" applyProtection="1"/>
    <xf numFmtId="197" fontId="0" fillId="31" borderId="3" xfId="1" applyNumberFormat="1" applyFont="1" applyFill="1" applyBorder="1" applyAlignment="1">
      <alignment horizontal="right" vertical="center"/>
    </xf>
    <xf numFmtId="197" fontId="0" fillId="31" borderId="0" xfId="1" applyNumberFormat="1" applyFont="1" applyFill="1" applyBorder="1" applyAlignment="1">
      <alignment horizontal="right" vertical="center"/>
    </xf>
    <xf numFmtId="197" fontId="0" fillId="31" borderId="2" xfId="1" applyNumberFormat="1" applyFont="1" applyFill="1" applyBorder="1" applyAlignment="1">
      <alignment horizontal="right" vertical="center"/>
    </xf>
    <xf numFmtId="0" fontId="51" fillId="0" borderId="43" xfId="0" quotePrefix="1" applyFont="1" applyBorder="1" applyAlignment="1">
      <alignment horizontal="left" indent="2"/>
    </xf>
    <xf numFmtId="201" fontId="51" fillId="0" borderId="0" xfId="0" applyNumberFormat="1" applyFont="1" applyAlignment="1">
      <alignment horizontal="center"/>
    </xf>
    <xf numFmtId="165" fontId="51" fillId="0" borderId="0" xfId="3" applyNumberFormat="1" applyFont="1" applyFill="1" applyBorder="1" applyAlignment="1">
      <alignment horizontal="center"/>
    </xf>
    <xf numFmtId="196" fontId="51" fillId="31" borderId="0" xfId="1" applyNumberFormat="1" applyFont="1" applyFill="1" applyBorder="1" applyAlignment="1">
      <alignment horizontal="center" vertical="center"/>
    </xf>
    <xf numFmtId="0" fontId="50" fillId="31" borderId="0" xfId="0" applyFont="1" applyFill="1" applyAlignment="1">
      <alignment horizontal="center" vertical="center"/>
    </xf>
    <xf numFmtId="196" fontId="50" fillId="31" borderId="0" xfId="1" applyNumberFormat="1" applyFont="1" applyFill="1" applyAlignment="1">
      <alignment horizontal="center" vertical="center"/>
    </xf>
    <xf numFmtId="165" fontId="50" fillId="31" borderId="0" xfId="3" applyNumberFormat="1" applyFont="1" applyFill="1" applyAlignment="1">
      <alignment horizontal="center" vertical="center"/>
    </xf>
    <xf numFmtId="196" fontId="50" fillId="0" borderId="0" xfId="1" applyNumberFormat="1" applyFont="1" applyFill="1" applyAlignment="1">
      <alignment horizontal="center" vertical="center"/>
    </xf>
    <xf numFmtId="198" fontId="51" fillId="0" borderId="0" xfId="1" applyNumberFormat="1" applyFont="1" applyFill="1" applyAlignment="1">
      <alignment horizontal="center" vertical="center"/>
    </xf>
    <xf numFmtId="165" fontId="0" fillId="0" borderId="0" xfId="3" applyNumberFormat="1" applyFont="1"/>
    <xf numFmtId="0" fontId="49" fillId="33" borderId="5" xfId="0" applyFont="1" applyFill="1" applyBorder="1" applyAlignment="1">
      <alignment horizontal="center" vertical="center"/>
    </xf>
    <xf numFmtId="0" fontId="49" fillId="33" borderId="0" xfId="0" applyFont="1" applyFill="1" applyAlignment="1">
      <alignment horizontal="center" vertical="center"/>
    </xf>
    <xf numFmtId="0" fontId="49" fillId="33" borderId="5" xfId="0" applyFont="1" applyFill="1" applyBorder="1" applyAlignment="1">
      <alignment horizontal="centerContinuous" vertical="center"/>
    </xf>
    <xf numFmtId="0" fontId="49" fillId="33" borderId="5" xfId="0" applyFont="1" applyFill="1" applyBorder="1" applyAlignment="1">
      <alignment horizontal="center" vertical="center" wrapText="1"/>
    </xf>
    <xf numFmtId="199" fontId="51" fillId="0" borderId="0" xfId="0" applyNumberFormat="1" applyFont="1" applyAlignment="1">
      <alignment horizontal="right" vertical="center"/>
    </xf>
    <xf numFmtId="165" fontId="51" fillId="0" borderId="0" xfId="3" applyNumberFormat="1" applyFont="1" applyFill="1" applyAlignment="1">
      <alignment horizontal="center" vertical="center"/>
    </xf>
    <xf numFmtId="0" fontId="51" fillId="0" borderId="0" xfId="0" applyFont="1" applyAlignment="1">
      <alignment horizontal="left" vertical="center"/>
    </xf>
    <xf numFmtId="196" fontId="51" fillId="0" borderId="0" xfId="0" applyNumberFormat="1" applyFont="1" applyAlignment="1">
      <alignment horizontal="right" vertical="center"/>
    </xf>
    <xf numFmtId="0" fontId="51" fillId="0" borderId="3" xfId="0" applyFont="1" applyBorder="1" applyAlignment="1">
      <alignment horizontal="right" vertical="center"/>
    </xf>
    <xf numFmtId="0" fontId="51" fillId="0" borderId="2" xfId="0" applyFont="1" applyBorder="1" applyAlignment="1">
      <alignment horizontal="right" vertical="center"/>
    </xf>
    <xf numFmtId="181" fontId="51" fillId="0" borderId="0" xfId="0" applyNumberFormat="1" applyFont="1" applyAlignment="1">
      <alignment horizontal="right" vertical="center"/>
    </xf>
    <xf numFmtId="43" fontId="0" fillId="0" borderId="0" xfId="1" applyFont="1"/>
    <xf numFmtId="0" fontId="55" fillId="32" borderId="54" xfId="0" applyFont="1" applyFill="1" applyBorder="1" applyAlignment="1">
      <alignment horizontal="justify" vertical="center" wrapText="1"/>
    </xf>
    <xf numFmtId="14" fontId="51" fillId="0" borderId="22" xfId="0" applyNumberFormat="1" applyFont="1" applyBorder="1" applyAlignment="1">
      <alignment horizontal="center" vertical="center"/>
    </xf>
    <xf numFmtId="0" fontId="51" fillId="0" borderId="22" xfId="0" applyFont="1" applyBorder="1" applyAlignment="1">
      <alignment horizontal="center" vertical="center"/>
    </xf>
    <xf numFmtId="6" fontId="51" fillId="0" borderId="22" xfId="0" applyNumberFormat="1" applyFont="1" applyBorder="1" applyAlignment="1">
      <alignment horizontal="center" vertical="center"/>
    </xf>
    <xf numFmtId="200" fontId="51" fillId="0" borderId="22" xfId="0" applyNumberFormat="1" applyFont="1" applyBorder="1" applyAlignment="1">
      <alignment horizontal="center" vertical="center"/>
    </xf>
    <xf numFmtId="0" fontId="55" fillId="32" borderId="49" xfId="0" applyFont="1" applyFill="1" applyBorder="1" applyAlignment="1">
      <alignment horizontal="justify" vertical="center" wrapText="1"/>
    </xf>
    <xf numFmtId="0" fontId="56" fillId="0" borderId="0" xfId="0" applyFont="1" applyAlignment="1">
      <alignment horizontal="left" vertical="center"/>
    </xf>
    <xf numFmtId="0" fontId="53" fillId="0" borderId="0" xfId="252" applyFont="1" applyFill="1" applyBorder="1"/>
    <xf numFmtId="0" fontId="57" fillId="0" borderId="0" xfId="0" applyFont="1"/>
    <xf numFmtId="0" fontId="53" fillId="0" borderId="0" xfId="252" applyFont="1" applyBorder="1" applyProtection="1"/>
    <xf numFmtId="0" fontId="51" fillId="0" borderId="0" xfId="0" applyFont="1" applyAlignment="1">
      <alignment horizontal="left" indent="1"/>
    </xf>
    <xf numFmtId="0" fontId="58" fillId="32" borderId="55" xfId="0" applyFont="1" applyFill="1" applyBorder="1" applyAlignment="1">
      <alignment horizontal="justify" vertical="top" wrapText="1"/>
    </xf>
    <xf numFmtId="0" fontId="51" fillId="0" borderId="52" xfId="0" applyFont="1" applyBorder="1" applyAlignment="1">
      <alignment vertical="center" wrapText="1"/>
    </xf>
    <xf numFmtId="181" fontId="59" fillId="0" borderId="52" xfId="1" applyNumberFormat="1" applyFont="1" applyBorder="1" applyAlignment="1">
      <alignment horizontal="right" vertical="center" wrapText="1"/>
    </xf>
    <xf numFmtId="0" fontId="60" fillId="0" borderId="52" xfId="0" applyFont="1" applyBorder="1" applyAlignment="1">
      <alignment vertical="center" wrapText="1"/>
    </xf>
    <xf numFmtId="202" fontId="60" fillId="0" borderId="52" xfId="0" applyNumberFormat="1" applyFont="1" applyBorder="1" applyAlignment="1">
      <alignment horizontal="right" vertical="center" wrapText="1"/>
    </xf>
    <xf numFmtId="0" fontId="60" fillId="0" borderId="52" xfId="0" applyFont="1" applyBorder="1" applyAlignment="1">
      <alignment horizontal="left" vertical="center" wrapText="1" indent="1"/>
    </xf>
    <xf numFmtId="181" fontId="60" fillId="0" borderId="52" xfId="1" applyNumberFormat="1" applyFont="1" applyBorder="1" applyAlignment="1">
      <alignment horizontal="right" vertical="center" wrapText="1"/>
    </xf>
    <xf numFmtId="0" fontId="51" fillId="0" borderId="56" xfId="0" applyFont="1" applyBorder="1" applyAlignment="1">
      <alignment horizontal="left" vertical="center" wrapText="1" indent="2"/>
    </xf>
    <xf numFmtId="181" fontId="51" fillId="0" borderId="56" xfId="1" applyNumberFormat="1" applyFont="1" applyBorder="1" applyAlignment="1">
      <alignment horizontal="right" vertical="center" wrapText="1"/>
    </xf>
    <xf numFmtId="0" fontId="51" fillId="0" borderId="52" xfId="0" applyFont="1" applyBorder="1" applyAlignment="1">
      <alignment horizontal="left" vertical="center" wrapText="1" indent="2"/>
    </xf>
    <xf numFmtId="181" fontId="51" fillId="0" borderId="52" xfId="1" applyNumberFormat="1" applyFont="1" applyBorder="1" applyAlignment="1">
      <alignment horizontal="right" vertical="center" wrapText="1"/>
    </xf>
    <xf numFmtId="0" fontId="60" fillId="0" borderId="51" xfId="0" applyFont="1" applyBorder="1" applyAlignment="1">
      <alignment horizontal="left" vertical="center" wrapText="1" indent="1"/>
    </xf>
    <xf numFmtId="181" fontId="60" fillId="0" borderId="51" xfId="1" applyNumberFormat="1" applyFont="1" applyBorder="1" applyAlignment="1">
      <alignment horizontal="right" vertical="center" wrapText="1"/>
    </xf>
    <xf numFmtId="0" fontId="59" fillId="0" borderId="52" xfId="0" applyFont="1" applyBorder="1" applyAlignment="1">
      <alignment horizontal="left" vertical="center" wrapText="1" indent="2"/>
    </xf>
    <xf numFmtId="0" fontId="60" fillId="0" borderId="51" xfId="0" applyFont="1" applyBorder="1" applyAlignment="1">
      <alignment horizontal="left" vertical="center"/>
    </xf>
    <xf numFmtId="0" fontId="60" fillId="0" borderId="52" xfId="0" applyFont="1" applyBorder="1" applyAlignment="1">
      <alignment vertical="center"/>
    </xf>
    <xf numFmtId="202" fontId="60" fillId="0" borderId="52" xfId="1" applyNumberFormat="1" applyFont="1" applyBorder="1" applyAlignment="1">
      <alignment horizontal="right" vertical="center" wrapText="1"/>
    </xf>
    <xf numFmtId="0" fontId="51" fillId="0" borderId="52" xfId="0" applyFont="1" applyBorder="1" applyAlignment="1">
      <alignment horizontal="left" vertical="center" wrapText="1" indent="1"/>
    </xf>
    <xf numFmtId="181" fontId="60" fillId="0" borderId="52" xfId="1" applyNumberFormat="1" applyFont="1" applyFill="1" applyBorder="1" applyAlignment="1">
      <alignment horizontal="right" vertical="center" wrapText="1"/>
    </xf>
    <xf numFmtId="181" fontId="51" fillId="0" borderId="52" xfId="1" applyNumberFormat="1" applyFont="1" applyFill="1" applyBorder="1" applyAlignment="1">
      <alignment horizontal="right" vertical="center" wrapText="1"/>
    </xf>
    <xf numFmtId="0" fontId="50" fillId="0" borderId="58" xfId="0" applyFont="1" applyBorder="1" applyAlignment="1">
      <alignment horizontal="left" vertical="center"/>
    </xf>
    <xf numFmtId="197" fontId="61" fillId="0" borderId="58" xfId="1" applyNumberFormat="1" applyFont="1" applyBorder="1" applyAlignment="1">
      <alignment horizontal="right" vertical="center"/>
    </xf>
    <xf numFmtId="0" fontId="51" fillId="0" borderId="0" xfId="0" applyFont="1" applyAlignment="1">
      <alignment horizontal="left" vertical="center" indent="1"/>
    </xf>
    <xf numFmtId="197" fontId="59" fillId="0" borderId="0" xfId="1" applyNumberFormat="1" applyFont="1" applyBorder="1" applyAlignment="1">
      <alignment horizontal="right" vertical="center"/>
    </xf>
    <xf numFmtId="0" fontId="50" fillId="0" borderId="51" xfId="0" applyFont="1" applyBorder="1" applyAlignment="1">
      <alignment horizontal="left" vertical="center"/>
    </xf>
    <xf numFmtId="197" fontId="61" fillId="0" borderId="51" xfId="1" applyNumberFormat="1" applyFont="1" applyBorder="1" applyAlignment="1">
      <alignment horizontal="right" vertical="center"/>
    </xf>
    <xf numFmtId="0" fontId="60" fillId="0" borderId="50" xfId="0" applyFont="1" applyBorder="1" applyAlignment="1">
      <alignment vertical="center"/>
    </xf>
    <xf numFmtId="197" fontId="60" fillId="0" borderId="50" xfId="0" applyNumberFormat="1" applyFont="1" applyBorder="1" applyAlignment="1">
      <alignment horizontal="right" vertical="center"/>
    </xf>
    <xf numFmtId="0" fontId="51" fillId="0" borderId="56" xfId="0" applyFont="1" applyBorder="1" applyAlignment="1">
      <alignment horizontal="left" vertical="center" indent="1"/>
    </xf>
    <xf numFmtId="197" fontId="59" fillId="0" borderId="56" xfId="1" applyNumberFormat="1" applyFont="1" applyBorder="1" applyAlignment="1">
      <alignment horizontal="right" vertical="center"/>
    </xf>
    <xf numFmtId="0" fontId="51" fillId="0" borderId="51" xfId="0" applyFont="1" applyBorder="1" applyAlignment="1">
      <alignment horizontal="left" vertical="center" indent="1"/>
    </xf>
    <xf numFmtId="197" fontId="59" fillId="0" borderId="51" xfId="1" applyNumberFormat="1" applyFont="1" applyBorder="1" applyAlignment="1">
      <alignment horizontal="right" vertical="center"/>
    </xf>
    <xf numFmtId="0" fontId="50" fillId="0" borderId="0" xfId="0" applyFont="1" applyAlignment="1">
      <alignment horizontal="left" vertical="center"/>
    </xf>
    <xf numFmtId="197" fontId="61" fillId="0" borderId="0" xfId="1" applyNumberFormat="1" applyFont="1" applyBorder="1" applyAlignment="1">
      <alignment horizontal="right" vertical="center"/>
    </xf>
    <xf numFmtId="202" fontId="0" fillId="0" borderId="0" xfId="1" applyNumberFormat="1" applyFont="1"/>
    <xf numFmtId="0" fontId="55" fillId="32" borderId="49" xfId="0" applyFont="1" applyFill="1" applyBorder="1" applyAlignment="1">
      <alignment horizontal="right" vertical="center" wrapText="1"/>
    </xf>
    <xf numFmtId="0" fontId="50" fillId="0" borderId="0" xfId="0" applyFont="1" applyAlignment="1">
      <alignment horizontal="right" vertical="center"/>
    </xf>
    <xf numFmtId="0" fontId="55" fillId="32" borderId="0" xfId="0" applyFont="1" applyFill="1" applyAlignment="1">
      <alignment horizontal="justify" vertical="center" wrapText="1"/>
    </xf>
    <xf numFmtId="0" fontId="60" fillId="0" borderId="51" xfId="0" applyFont="1" applyBorder="1" applyAlignment="1">
      <alignment vertical="center" wrapText="1"/>
    </xf>
    <xf numFmtId="197" fontId="60" fillId="0" borderId="51" xfId="0" applyNumberFormat="1" applyFont="1" applyBorder="1" applyAlignment="1">
      <alignment horizontal="right" vertical="center" wrapText="1"/>
    </xf>
    <xf numFmtId="164" fontId="51" fillId="0" borderId="52" xfId="1" applyNumberFormat="1" applyFont="1" applyBorder="1" applyAlignment="1">
      <alignment horizontal="right" vertical="center" wrapText="1"/>
    </xf>
    <xf numFmtId="0" fontId="62" fillId="0" borderId="52" xfId="0" applyFont="1" applyBorder="1" applyAlignment="1">
      <alignment horizontal="left" vertical="center" wrapText="1" indent="1"/>
    </xf>
    <xf numFmtId="165" fontId="62" fillId="0" borderId="52" xfId="3" applyNumberFormat="1" applyFont="1" applyFill="1" applyBorder="1" applyAlignment="1">
      <alignment horizontal="right" vertical="center" wrapText="1"/>
    </xf>
    <xf numFmtId="197" fontId="51" fillId="0" borderId="52" xfId="1" applyNumberFormat="1" applyFont="1" applyFill="1" applyBorder="1" applyAlignment="1">
      <alignment horizontal="right" vertical="center" wrapText="1"/>
    </xf>
    <xf numFmtId="197" fontId="60" fillId="0" borderId="52" xfId="0" applyNumberFormat="1" applyFont="1" applyBorder="1" applyAlignment="1">
      <alignment horizontal="right" vertical="center" wrapText="1"/>
    </xf>
    <xf numFmtId="0" fontId="55" fillId="34" borderId="0" xfId="0" applyFont="1" applyFill="1" applyAlignment="1">
      <alignment horizontal="justify" vertical="center" wrapText="1"/>
    </xf>
    <xf numFmtId="0" fontId="55" fillId="35" borderId="0" xfId="0" applyFont="1" applyFill="1" applyAlignment="1">
      <alignment horizontal="justify" vertical="center" wrapText="1"/>
    </xf>
    <xf numFmtId="0" fontId="51" fillId="0" borderId="0" xfId="0" applyFont="1" applyAlignment="1">
      <alignment vertical="center"/>
    </xf>
    <xf numFmtId="0" fontId="55" fillId="35" borderId="0" xfId="0" applyFont="1" applyFill="1" applyAlignment="1">
      <alignment horizontal="right" vertical="center" wrapText="1"/>
    </xf>
    <xf numFmtId="0" fontId="49" fillId="32" borderId="0" xfId="0" applyFont="1" applyFill="1"/>
    <xf numFmtId="0" fontId="49" fillId="32" borderId="0" xfId="0" applyFont="1" applyFill="1" applyAlignment="1">
      <alignment horizontal="right"/>
    </xf>
    <xf numFmtId="0" fontId="51" fillId="0" borderId="51" xfId="0" applyFont="1" applyBorder="1" applyAlignment="1">
      <alignment vertical="center" wrapText="1"/>
    </xf>
    <xf numFmtId="181" fontId="59" fillId="0" borderId="51" xfId="1" applyNumberFormat="1" applyFont="1" applyBorder="1" applyAlignment="1">
      <alignment horizontal="right" vertical="center" wrapText="1"/>
    </xf>
    <xf numFmtId="0" fontId="49" fillId="32" borderId="0" xfId="0" applyFont="1" applyFill="1" applyAlignment="1">
      <alignment horizontal="right" vertical="center" wrapText="1"/>
    </xf>
    <xf numFmtId="0" fontId="55" fillId="32" borderId="0" xfId="0" applyFont="1" applyFill="1" applyAlignment="1">
      <alignment horizontal="right" vertical="center" wrapText="1"/>
    </xf>
    <xf numFmtId="0" fontId="50" fillId="42" borderId="58" xfId="0" applyFont="1" applyFill="1" applyBorder="1" applyAlignment="1">
      <alignment horizontal="right" vertical="center"/>
    </xf>
    <xf numFmtId="0" fontId="51" fillId="42" borderId="0" xfId="0" applyFont="1" applyFill="1" applyAlignment="1">
      <alignment horizontal="right" vertical="center"/>
    </xf>
    <xf numFmtId="0" fontId="50" fillId="42" borderId="51" xfId="0" applyFont="1" applyFill="1" applyBorder="1" applyAlignment="1">
      <alignment horizontal="right" vertical="center"/>
    </xf>
    <xf numFmtId="0" fontId="60" fillId="42" borderId="50" xfId="0" applyFont="1" applyFill="1" applyBorder="1" applyAlignment="1">
      <alignment horizontal="right" vertical="center"/>
    </xf>
    <xf numFmtId="0" fontId="51" fillId="42" borderId="56" xfId="0" applyFont="1" applyFill="1" applyBorder="1" applyAlignment="1">
      <alignment horizontal="right" vertical="center"/>
    </xf>
    <xf numFmtId="0" fontId="51" fillId="42" borderId="51" xfId="0" applyFont="1" applyFill="1" applyBorder="1" applyAlignment="1">
      <alignment horizontal="right" vertical="center"/>
    </xf>
    <xf numFmtId="0" fontId="50" fillId="42" borderId="0" xfId="0" applyFont="1" applyFill="1" applyAlignment="1">
      <alignment horizontal="right" vertical="center"/>
    </xf>
    <xf numFmtId="49" fontId="60" fillId="42" borderId="51" xfId="0" applyNumberFormat="1" applyFont="1" applyFill="1" applyBorder="1" applyAlignment="1">
      <alignment horizontal="right" vertical="center" wrapText="1"/>
    </xf>
    <xf numFmtId="49" fontId="51" fillId="42" borderId="52" xfId="0" applyNumberFormat="1" applyFont="1" applyFill="1" applyBorder="1" applyAlignment="1">
      <alignment horizontal="right" vertical="center" wrapText="1"/>
    </xf>
    <xf numFmtId="49" fontId="62" fillId="42" borderId="52" xfId="0" applyNumberFormat="1" applyFont="1" applyFill="1" applyBorder="1" applyAlignment="1">
      <alignment horizontal="right" vertical="center" wrapText="1"/>
    </xf>
    <xf numFmtId="49" fontId="60" fillId="42" borderId="52" xfId="0" applyNumberFormat="1" applyFont="1" applyFill="1" applyBorder="1" applyAlignment="1">
      <alignment horizontal="right" vertical="center" wrapText="1"/>
    </xf>
    <xf numFmtId="49" fontId="51" fillId="42" borderId="51" xfId="0" applyNumberFormat="1" applyFont="1" applyFill="1" applyBorder="1" applyAlignment="1">
      <alignment horizontal="right" vertical="center" wrapText="1"/>
    </xf>
    <xf numFmtId="49" fontId="51" fillId="42" borderId="56" xfId="0" applyNumberFormat="1" applyFont="1" applyFill="1" applyBorder="1" applyAlignment="1">
      <alignment horizontal="right" vertical="center" wrapText="1"/>
    </xf>
    <xf numFmtId="49" fontId="60" fillId="42" borderId="52" xfId="0" applyNumberFormat="1" applyFont="1" applyFill="1" applyBorder="1" applyAlignment="1">
      <alignment horizontal="right" vertical="center"/>
    </xf>
    <xf numFmtId="49" fontId="59" fillId="42" borderId="52" xfId="0" applyNumberFormat="1" applyFont="1" applyFill="1" applyBorder="1" applyAlignment="1">
      <alignment horizontal="right" vertical="center" wrapText="1"/>
    </xf>
    <xf numFmtId="0" fontId="49" fillId="34" borderId="54" xfId="0" applyFont="1" applyFill="1" applyBorder="1" applyAlignment="1">
      <alignment vertical="center" wrapText="1"/>
    </xf>
    <xf numFmtId="0" fontId="49" fillId="34" borderId="0" xfId="0" applyFont="1" applyFill="1" applyAlignment="1">
      <alignment horizontal="right" vertical="center" wrapText="1"/>
    </xf>
    <xf numFmtId="0" fontId="51" fillId="42" borderId="52" xfId="0" applyFont="1" applyFill="1" applyBorder="1" applyAlignment="1">
      <alignment horizontal="right" vertical="center" wrapText="1"/>
    </xf>
    <xf numFmtId="0" fontId="51" fillId="42" borderId="56" xfId="0" applyFont="1" applyFill="1" applyBorder="1" applyAlignment="1">
      <alignment horizontal="right" vertical="center" wrapText="1"/>
    </xf>
    <xf numFmtId="0" fontId="59" fillId="42" borderId="52" xfId="0" applyFont="1" applyFill="1" applyBorder="1" applyAlignment="1">
      <alignment horizontal="right" vertical="center" wrapText="1"/>
    </xf>
    <xf numFmtId="0" fontId="49" fillId="35" borderId="54" xfId="0" applyFont="1" applyFill="1" applyBorder="1" applyAlignment="1">
      <alignment vertical="center" wrapText="1"/>
    </xf>
    <xf numFmtId="0" fontId="49" fillId="35" borderId="0" xfId="0" applyFont="1" applyFill="1" applyAlignment="1">
      <alignment horizontal="right" vertical="center" wrapText="1"/>
    </xf>
    <xf numFmtId="0" fontId="49" fillId="37" borderId="54" xfId="0" applyFont="1" applyFill="1" applyBorder="1" applyAlignment="1">
      <alignment vertical="center" wrapText="1"/>
    </xf>
    <xf numFmtId="0" fontId="49" fillId="37" borderId="0" xfId="0" applyFont="1" applyFill="1" applyAlignment="1">
      <alignment horizontal="right" vertical="center" wrapText="1"/>
    </xf>
    <xf numFmtId="0" fontId="49" fillId="33" borderId="0" xfId="0" applyFont="1" applyFill="1" applyAlignment="1">
      <alignment horizontal="left" vertical="center"/>
    </xf>
    <xf numFmtId="0" fontId="51" fillId="0" borderId="0" xfId="0" applyFont="1" applyAlignment="1">
      <alignment horizontal="left" wrapText="1" indent="1"/>
    </xf>
    <xf numFmtId="0" fontId="49" fillId="33" borderId="0" xfId="0" applyFont="1" applyFill="1" applyAlignment="1">
      <alignment horizontal="right" vertical="center"/>
    </xf>
    <xf numFmtId="166" fontId="51" fillId="0" borderId="0" xfId="1" applyNumberFormat="1" applyFont="1" applyFill="1" applyAlignment="1">
      <alignment horizontal="right"/>
    </xf>
    <xf numFmtId="164" fontId="51" fillId="0" borderId="0" xfId="4" applyNumberFormat="1" applyFont="1" applyFill="1" applyBorder="1" applyAlignment="1">
      <alignment horizontal="right"/>
    </xf>
    <xf numFmtId="166" fontId="51" fillId="0" borderId="0" xfId="4" applyNumberFormat="1" applyFont="1" applyFill="1" applyBorder="1" applyAlignment="1">
      <alignment horizontal="right"/>
    </xf>
    <xf numFmtId="166" fontId="51" fillId="0" borderId="0" xfId="0" applyNumberFormat="1" applyFont="1" applyAlignment="1">
      <alignment horizontal="right"/>
    </xf>
    <xf numFmtId="0" fontId="49" fillId="33" borderId="0" xfId="0" applyFont="1" applyFill="1" applyAlignment="1">
      <alignment vertical="center"/>
    </xf>
    <xf numFmtId="0" fontId="51" fillId="31" borderId="41" xfId="0" applyFont="1" applyFill="1" applyBorder="1" applyAlignment="1">
      <alignment vertical="center"/>
    </xf>
    <xf numFmtId="0" fontId="51" fillId="31" borderId="0" xfId="0" applyFont="1" applyFill="1" applyAlignment="1">
      <alignment vertical="center"/>
    </xf>
    <xf numFmtId="198" fontId="51" fillId="0" borderId="0" xfId="1" applyNumberFormat="1" applyFont="1" applyFill="1" applyBorder="1" applyAlignment="1">
      <alignment horizontal="center" vertical="center"/>
    </xf>
    <xf numFmtId="0" fontId="50" fillId="42" borderId="1" xfId="0" applyFont="1" applyFill="1" applyBorder="1" applyAlignment="1">
      <alignment horizontal="right" vertical="center"/>
    </xf>
    <xf numFmtId="181" fontId="51" fillId="0" borderId="0" xfId="1" applyNumberFormat="1" applyFont="1" applyFill="1" applyAlignment="1">
      <alignment horizontal="right" vertical="center"/>
    </xf>
    <xf numFmtId="181" fontId="51" fillId="0" borderId="0" xfId="1" applyNumberFormat="1" applyFont="1" applyFill="1" applyBorder="1" applyAlignment="1">
      <alignment horizontal="right" vertical="center"/>
    </xf>
    <xf numFmtId="181" fontId="51" fillId="39" borderId="0" xfId="1" applyNumberFormat="1" applyFont="1" applyFill="1" applyAlignment="1">
      <alignment horizontal="right" vertical="center"/>
    </xf>
    <xf numFmtId="198" fontId="50" fillId="39" borderId="1" xfId="1" applyNumberFormat="1" applyFont="1" applyFill="1" applyBorder="1" applyAlignment="1">
      <alignment horizontal="right" vertical="center"/>
    </xf>
    <xf numFmtId="181" fontId="51" fillId="0" borderId="0" xfId="0" applyNumberFormat="1" applyFont="1" applyAlignment="1">
      <alignment horizontal="left" vertical="center"/>
    </xf>
    <xf numFmtId="181" fontId="50" fillId="0" borderId="0" xfId="1" applyNumberFormat="1" applyFont="1" applyFill="1" applyAlignment="1">
      <alignment horizontal="right" vertical="center"/>
    </xf>
    <xf numFmtId="181" fontId="50" fillId="31" borderId="0" xfId="1" applyNumberFormat="1" applyFont="1" applyFill="1" applyAlignment="1">
      <alignment horizontal="right" vertical="center"/>
    </xf>
    <xf numFmtId="0" fontId="50" fillId="0" borderId="1" xfId="0" applyFont="1" applyBorder="1" applyAlignment="1">
      <alignment horizontal="left" vertical="center"/>
    </xf>
    <xf numFmtId="165" fontId="50" fillId="31" borderId="1" xfId="3" applyNumberFormat="1" applyFont="1" applyFill="1" applyBorder="1" applyAlignment="1">
      <alignment horizontal="right" vertical="center"/>
    </xf>
    <xf numFmtId="0" fontId="51" fillId="0" borderId="1" xfId="0" applyFont="1" applyBorder="1" applyAlignment="1">
      <alignment horizontal="left" vertical="center"/>
    </xf>
    <xf numFmtId="165" fontId="51" fillId="0" borderId="1" xfId="3" applyNumberFormat="1" applyFont="1" applyFill="1" applyBorder="1" applyAlignment="1">
      <alignment horizontal="right" vertical="center"/>
    </xf>
    <xf numFmtId="181" fontId="51" fillId="31" borderId="0" xfId="1" applyNumberFormat="1" applyFont="1" applyFill="1" applyAlignment="1">
      <alignment horizontal="right" vertical="center"/>
    </xf>
    <xf numFmtId="165" fontId="51" fillId="31" borderId="1" xfId="3" applyNumberFormat="1" applyFont="1" applyFill="1" applyBorder="1" applyAlignment="1">
      <alignment horizontal="right" vertical="center"/>
    </xf>
    <xf numFmtId="0" fontId="50" fillId="0" borderId="62" xfId="0" applyFont="1" applyBorder="1" applyAlignment="1">
      <alignment horizontal="center" vertical="center"/>
    </xf>
    <xf numFmtId="0" fontId="49" fillId="33" borderId="0" xfId="0" applyFont="1" applyFill="1" applyAlignment="1">
      <alignment horizontal="centerContinuous" vertical="center"/>
    </xf>
    <xf numFmtId="0" fontId="60" fillId="41" borderId="51" xfId="0" applyFont="1" applyFill="1" applyBorder="1" applyAlignment="1">
      <alignment vertical="center"/>
    </xf>
    <xf numFmtId="181" fontId="60" fillId="41" borderId="52" xfId="1" applyNumberFormat="1" applyFont="1" applyFill="1" applyBorder="1" applyAlignment="1">
      <alignment horizontal="right" vertical="center"/>
    </xf>
    <xf numFmtId="0" fontId="51" fillId="0" borderId="52" xfId="0" applyFont="1" applyBorder="1" applyAlignment="1">
      <alignment horizontal="left" vertical="center"/>
    </xf>
    <xf numFmtId="181" fontId="51" fillId="0" borderId="52" xfId="0" applyNumberFormat="1" applyFont="1" applyBorder="1" applyAlignment="1">
      <alignment vertical="center"/>
    </xf>
    <xf numFmtId="181" fontId="51" fillId="0" borderId="56" xfId="0" applyNumberFormat="1" applyFont="1" applyBorder="1" applyAlignment="1">
      <alignment vertical="center"/>
    </xf>
    <xf numFmtId="0" fontId="60" fillId="41" borderId="52" xfId="0" applyFont="1" applyFill="1" applyBorder="1" applyAlignment="1">
      <alignment vertical="center"/>
    </xf>
    <xf numFmtId="0" fontId="64" fillId="0" borderId="52" xfId="0" applyFont="1" applyBorder="1" applyAlignment="1">
      <alignment horizontal="left" vertical="center"/>
    </xf>
    <xf numFmtId="181" fontId="64" fillId="0" borderId="56" xfId="0" applyNumberFormat="1" applyFont="1" applyBorder="1" applyAlignment="1">
      <alignment vertical="center"/>
    </xf>
    <xf numFmtId="181" fontId="60" fillId="41" borderId="51" xfId="1" applyNumberFormat="1" applyFont="1" applyFill="1" applyBorder="1" applyAlignment="1">
      <alignment horizontal="right" vertical="center"/>
    </xf>
    <xf numFmtId="0" fontId="49" fillId="32" borderId="0" xfId="0" applyFont="1" applyFill="1" applyAlignment="1">
      <alignment vertical="center"/>
    </xf>
    <xf numFmtId="0" fontId="60" fillId="42" borderId="51" xfId="0" applyFont="1" applyFill="1" applyBorder="1" applyAlignment="1">
      <alignment horizontal="right" vertical="center"/>
    </xf>
    <xf numFmtId="0" fontId="51" fillId="42" borderId="52" xfId="0" applyFont="1" applyFill="1" applyBorder="1" applyAlignment="1">
      <alignment horizontal="right" vertical="center"/>
    </xf>
    <xf numFmtId="0" fontId="49" fillId="37" borderId="4" xfId="0" applyFont="1" applyFill="1" applyBorder="1" applyAlignment="1">
      <alignment horizontal="center"/>
    </xf>
    <xf numFmtId="0" fontId="49" fillId="37" borderId="44" xfId="0" applyFont="1" applyFill="1" applyBorder="1" applyAlignment="1">
      <alignment horizontal="center"/>
    </xf>
    <xf numFmtId="0" fontId="49" fillId="37" borderId="20" xfId="0" applyFont="1" applyFill="1" applyBorder="1" applyAlignment="1">
      <alignment horizontal="center"/>
    </xf>
    <xf numFmtId="0" fontId="49" fillId="37" borderId="47" xfId="0" applyFont="1" applyFill="1" applyBorder="1" applyAlignment="1">
      <alignment horizontal="center"/>
    </xf>
    <xf numFmtId="181" fontId="60" fillId="42" borderId="52" xfId="0" applyNumberFormat="1" applyFont="1" applyFill="1" applyBorder="1" applyAlignment="1">
      <alignment horizontal="right" vertical="center" wrapText="1"/>
    </xf>
    <xf numFmtId="0" fontId="65" fillId="0" borderId="52" xfId="0" applyFont="1" applyBorder="1" applyAlignment="1">
      <alignment vertical="center" wrapText="1"/>
    </xf>
    <xf numFmtId="0" fontId="65" fillId="42" borderId="52" xfId="0" applyFont="1" applyFill="1" applyBorder="1" applyAlignment="1">
      <alignment horizontal="right" vertical="center" wrapText="1"/>
    </xf>
    <xf numFmtId="202" fontId="65" fillId="0" borderId="52" xfId="0" applyNumberFormat="1" applyFont="1" applyBorder="1" applyAlignment="1">
      <alignment horizontal="right" vertical="center" wrapText="1"/>
    </xf>
    <xf numFmtId="0" fontId="65" fillId="0" borderId="52" xfId="0" applyFont="1" applyBorder="1" applyAlignment="1">
      <alignment horizontal="left" vertical="center" wrapText="1" indent="1"/>
    </xf>
    <xf numFmtId="181" fontId="65" fillId="0" borderId="52" xfId="1" applyNumberFormat="1" applyFont="1" applyBorder="1" applyAlignment="1">
      <alignment horizontal="right" vertical="center" wrapText="1"/>
    </xf>
    <xf numFmtId="0" fontId="65" fillId="0" borderId="52" xfId="0" applyFont="1" applyBorder="1" applyAlignment="1">
      <alignment vertical="center"/>
    </xf>
    <xf numFmtId="0" fontId="65" fillId="42" borderId="52" xfId="0" applyFont="1" applyFill="1" applyBorder="1" applyAlignment="1">
      <alignment horizontal="right" vertical="center"/>
    </xf>
    <xf numFmtId="202" fontId="65" fillId="0" borderId="52" xfId="1" applyNumberFormat="1" applyFont="1" applyBorder="1" applyAlignment="1">
      <alignment horizontal="right" vertical="center" wrapText="1"/>
    </xf>
    <xf numFmtId="0" fontId="65" fillId="0" borderId="51" xfId="0" applyFont="1" applyBorder="1" applyAlignment="1">
      <alignment horizontal="left" vertical="center" wrapText="1" indent="1"/>
    </xf>
    <xf numFmtId="0" fontId="65" fillId="42" borderId="51" xfId="0" applyFont="1" applyFill="1" applyBorder="1" applyAlignment="1">
      <alignment horizontal="right" vertical="center" wrapText="1"/>
    </xf>
    <xf numFmtId="181" fontId="65" fillId="0" borderId="51" xfId="1" applyNumberFormat="1" applyFont="1" applyBorder="1" applyAlignment="1">
      <alignment horizontal="right" vertical="center" wrapText="1"/>
    </xf>
    <xf numFmtId="0" fontId="66" fillId="0" borderId="52" xfId="0" applyFont="1" applyBorder="1" applyAlignment="1">
      <alignment vertical="center" wrapText="1"/>
    </xf>
    <xf numFmtId="0" fontId="66" fillId="42" borderId="52" xfId="0" applyFont="1" applyFill="1" applyBorder="1" applyAlignment="1">
      <alignment horizontal="right" vertical="center" wrapText="1"/>
    </xf>
    <xf numFmtId="202" fontId="66" fillId="0" borderId="52" xfId="0" applyNumberFormat="1" applyFont="1" applyBorder="1" applyAlignment="1">
      <alignment horizontal="right" vertical="center" wrapText="1"/>
    </xf>
    <xf numFmtId="0" fontId="66" fillId="0" borderId="52" xfId="0" applyFont="1" applyBorder="1" applyAlignment="1">
      <alignment horizontal="left" vertical="center" wrapText="1" indent="1"/>
    </xf>
    <xf numFmtId="181" fontId="66" fillId="0" borderId="52" xfId="1" applyNumberFormat="1" applyFont="1" applyBorder="1" applyAlignment="1">
      <alignment horizontal="right" vertical="center" wrapText="1"/>
    </xf>
    <xf numFmtId="0" fontId="66" fillId="0" borderId="52" xfId="0" applyFont="1" applyBorder="1" applyAlignment="1">
      <alignment vertical="center"/>
    </xf>
    <xf numFmtId="0" fontId="66" fillId="42" borderId="52" xfId="0" applyFont="1" applyFill="1" applyBorder="1" applyAlignment="1">
      <alignment horizontal="right" vertical="center"/>
    </xf>
    <xf numFmtId="202" fontId="66" fillId="0" borderId="52" xfId="1" applyNumberFormat="1" applyFont="1" applyBorder="1" applyAlignment="1">
      <alignment horizontal="right" vertical="center" wrapText="1"/>
    </xf>
    <xf numFmtId="0" fontId="66" fillId="0" borderId="51" xfId="0" applyFont="1" applyBorder="1" applyAlignment="1">
      <alignment horizontal="left" vertical="center" wrapText="1" indent="1"/>
    </xf>
    <xf numFmtId="0" fontId="66" fillId="42" borderId="51" xfId="0" applyFont="1" applyFill="1" applyBorder="1" applyAlignment="1">
      <alignment horizontal="right" vertical="center" wrapText="1"/>
    </xf>
    <xf numFmtId="181" fontId="66" fillId="0" borderId="51" xfId="1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vertical="center" wrapText="1"/>
    </xf>
    <xf numFmtId="0" fontId="67" fillId="42" borderId="52" xfId="0" applyFont="1" applyFill="1" applyBorder="1" applyAlignment="1">
      <alignment horizontal="right" vertical="center" wrapText="1"/>
    </xf>
    <xf numFmtId="202" fontId="67" fillId="0" borderId="52" xfId="0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horizontal="left" vertical="center" wrapText="1" indent="1"/>
    </xf>
    <xf numFmtId="181" fontId="67" fillId="0" borderId="52" xfId="1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vertical="center"/>
    </xf>
    <xf numFmtId="0" fontId="67" fillId="42" borderId="52" xfId="0" applyFont="1" applyFill="1" applyBorder="1" applyAlignment="1">
      <alignment horizontal="right" vertical="center"/>
    </xf>
    <xf numFmtId="202" fontId="67" fillId="0" borderId="52" xfId="1" applyNumberFormat="1" applyFont="1" applyBorder="1" applyAlignment="1">
      <alignment horizontal="right" vertical="center" wrapText="1"/>
    </xf>
    <xf numFmtId="0" fontId="67" fillId="0" borderId="51" xfId="0" applyFont="1" applyBorder="1" applyAlignment="1">
      <alignment horizontal="left" vertical="center" wrapText="1" indent="1"/>
    </xf>
    <xf numFmtId="0" fontId="67" fillId="42" borderId="51" xfId="0" applyFont="1" applyFill="1" applyBorder="1" applyAlignment="1">
      <alignment horizontal="right" vertical="center" wrapText="1"/>
    </xf>
    <xf numFmtId="181" fontId="67" fillId="0" borderId="51" xfId="1" applyNumberFormat="1" applyFont="1" applyBorder="1" applyAlignment="1">
      <alignment horizontal="right" vertical="center" wrapText="1"/>
    </xf>
    <xf numFmtId="0" fontId="50" fillId="30" borderId="0" xfId="0" applyFont="1" applyFill="1" applyAlignment="1">
      <alignment horizontal="left"/>
    </xf>
    <xf numFmtId="166" fontId="50" fillId="30" borderId="0" xfId="0" applyNumberFormat="1" applyFont="1" applyFill="1" applyAlignment="1">
      <alignment horizontal="right"/>
    </xf>
    <xf numFmtId="0" fontId="49" fillId="43" borderId="6" xfId="0" applyFont="1" applyFill="1" applyBorder="1" applyAlignment="1">
      <alignment horizontal="left"/>
    </xf>
    <xf numFmtId="166" fontId="49" fillId="43" borderId="6" xfId="4" applyNumberFormat="1" applyFont="1" applyFill="1" applyBorder="1" applyAlignment="1">
      <alignment horizontal="right"/>
    </xf>
    <xf numFmtId="0" fontId="49" fillId="44" borderId="1" xfId="0" applyFont="1" applyFill="1" applyBorder="1" applyAlignment="1">
      <alignment vertical="center"/>
    </xf>
    <xf numFmtId="0" fontId="49" fillId="44" borderId="1" xfId="0" applyFont="1" applyFill="1" applyBorder="1" applyAlignment="1">
      <alignment horizontal="right" vertical="center"/>
    </xf>
    <xf numFmtId="198" fontId="49" fillId="44" borderId="1" xfId="1" applyNumberFormat="1" applyFont="1" applyFill="1" applyBorder="1" applyAlignment="1">
      <alignment horizontal="right" vertical="center"/>
    </xf>
    <xf numFmtId="0" fontId="49" fillId="32" borderId="0" xfId="0" applyFont="1" applyFill="1" applyAlignment="1">
      <alignment horizontal="right" vertical="center"/>
    </xf>
    <xf numFmtId="0" fontId="0" fillId="0" borderId="0" xfId="0" applyAlignment="1">
      <alignment horizontal="right" vertical="center"/>
    </xf>
    <xf numFmtId="197" fontId="0" fillId="0" borderId="4" xfId="0" applyNumberFormat="1" applyBorder="1" applyAlignment="1">
      <alignment horizontal="center" vertical="center"/>
    </xf>
    <xf numFmtId="197" fontId="0" fillId="0" borderId="0" xfId="0" applyNumberFormat="1" applyAlignment="1">
      <alignment horizontal="center" vertical="center"/>
    </xf>
    <xf numFmtId="0" fontId="0" fillId="0" borderId="27" xfId="0" applyBorder="1"/>
    <xf numFmtId="0" fontId="0" fillId="32" borderId="0" xfId="0" applyFill="1"/>
    <xf numFmtId="0" fontId="0" fillId="0" borderId="39" xfId="0" applyBorder="1"/>
    <xf numFmtId="164" fontId="0" fillId="0" borderId="0" xfId="0" applyNumberFormat="1"/>
    <xf numFmtId="0" fontId="0" fillId="0" borderId="0" xfId="0" applyAlignment="1">
      <alignment horizontal="left" vertical="center"/>
    </xf>
    <xf numFmtId="0" fontId="68" fillId="0" borderId="1" xfId="0" applyFont="1" applyBorder="1"/>
    <xf numFmtId="0" fontId="3" fillId="36" borderId="4" xfId="0" applyFont="1" applyFill="1" applyBorder="1"/>
    <xf numFmtId="3" fontId="3" fillId="36" borderId="4" xfId="0" applyNumberFormat="1" applyFont="1" applyFill="1" applyBorder="1" applyAlignment="1">
      <alignment horizontal="center"/>
    </xf>
    <xf numFmtId="3" fontId="69" fillId="36" borderId="4" xfId="0" applyNumberFormat="1" applyFont="1" applyFill="1" applyBorder="1" applyAlignment="1">
      <alignment horizontal="center"/>
    </xf>
    <xf numFmtId="3" fontId="49" fillId="37" borderId="4" xfId="0" applyNumberFormat="1" applyFont="1" applyFill="1" applyBorder="1" applyAlignment="1">
      <alignment horizontal="center"/>
    </xf>
    <xf numFmtId="3" fontId="49" fillId="37" borderId="20" xfId="0" applyNumberFormat="1" applyFont="1" applyFill="1" applyBorder="1" applyAlignment="1">
      <alignment horizontal="center"/>
    </xf>
    <xf numFmtId="3" fontId="3" fillId="36" borderId="20" xfId="0" applyNumberFormat="1" applyFont="1" applyFill="1" applyBorder="1" applyAlignment="1">
      <alignment horizontal="center"/>
    </xf>
    <xf numFmtId="10" fontId="0" fillId="0" borderId="0" xfId="3" applyNumberFormat="1" applyFont="1" applyBorder="1" applyAlignment="1">
      <alignment horizontal="center"/>
    </xf>
    <xf numFmtId="197" fontId="0" fillId="0" borderId="0" xfId="1" applyNumberFormat="1" applyFont="1"/>
    <xf numFmtId="197" fontId="0" fillId="0" borderId="0" xfId="1" applyNumberFormat="1" applyFont="1" applyBorder="1"/>
    <xf numFmtId="0" fontId="3" fillId="0" borderId="0" xfId="0" applyFont="1" applyAlignment="1">
      <alignment horizontal="right"/>
    </xf>
    <xf numFmtId="165" fontId="0" fillId="0" borderId="0" xfId="3" applyNumberFormat="1" applyFont="1" applyBorder="1"/>
    <xf numFmtId="0" fontId="52" fillId="0" borderId="0" xfId="252"/>
    <xf numFmtId="0" fontId="55" fillId="34" borderId="0" xfId="0" applyFont="1" applyFill="1" applyAlignment="1">
      <alignment horizontal="right" vertical="center" wrapText="1"/>
    </xf>
    <xf numFmtId="167" fontId="50" fillId="30" borderId="0" xfId="0" applyNumberFormat="1" applyFont="1" applyFill="1" applyAlignment="1">
      <alignment horizontal="right"/>
    </xf>
    <xf numFmtId="167" fontId="51" fillId="0" borderId="0" xfId="1" applyNumberFormat="1" applyFont="1" applyFill="1" applyAlignment="1">
      <alignment horizontal="right"/>
    </xf>
    <xf numFmtId="167" fontId="51" fillId="0" borderId="0" xfId="0" applyNumberFormat="1" applyFont="1" applyAlignment="1">
      <alignment horizontal="right"/>
    </xf>
    <xf numFmtId="167" fontId="51" fillId="0" borderId="0" xfId="4" applyNumberFormat="1" applyFont="1" applyFill="1" applyAlignment="1">
      <alignment horizontal="right"/>
    </xf>
    <xf numFmtId="167" fontId="49" fillId="43" borderId="6" xfId="4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61" xfId="0" applyNumberFormat="1" applyBorder="1" applyAlignment="1">
      <alignment horizontal="center"/>
    </xf>
    <xf numFmtId="3" fontId="0" fillId="0" borderId="47" xfId="0" applyNumberFormat="1" applyBorder="1" applyAlignment="1">
      <alignment horizontal="center"/>
    </xf>
    <xf numFmtId="3" fontId="0" fillId="0" borderId="59" xfId="0" applyNumberFormat="1" applyBorder="1" applyAlignment="1">
      <alignment horizontal="center"/>
    </xf>
    <xf numFmtId="3" fontId="0" fillId="0" borderId="45" xfId="0" applyNumberFormat="1" applyBorder="1" applyAlignment="1">
      <alignment horizontal="center"/>
    </xf>
    <xf numFmtId="3" fontId="0" fillId="0" borderId="46" xfId="0" applyNumberFormat="1" applyBorder="1" applyAlignment="1">
      <alignment horizontal="center"/>
    </xf>
    <xf numFmtId="3" fontId="0" fillId="35" borderId="45" xfId="0" applyNumberFormat="1" applyFill="1" applyBorder="1" applyAlignment="1">
      <alignment horizontal="center"/>
    </xf>
    <xf numFmtId="3" fontId="0" fillId="35" borderId="46" xfId="0" applyNumberFormat="1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40" borderId="1" xfId="0" applyNumberFormat="1" applyFill="1" applyBorder="1" applyAlignment="1">
      <alignment horizontal="center"/>
    </xf>
    <xf numFmtId="3" fontId="0" fillId="0" borderId="60" xfId="0" applyNumberFormat="1" applyBorder="1" applyAlignment="1">
      <alignment horizontal="center"/>
    </xf>
    <xf numFmtId="3" fontId="0" fillId="0" borderId="48" xfId="0" applyNumberFormat="1" applyBorder="1" applyAlignment="1">
      <alignment horizontal="center"/>
    </xf>
    <xf numFmtId="3" fontId="0" fillId="35" borderId="1" xfId="0" applyNumberFormat="1" applyFill="1" applyBorder="1" applyAlignment="1">
      <alignment horizontal="center"/>
    </xf>
    <xf numFmtId="3" fontId="0" fillId="35" borderId="48" xfId="0" applyNumberFormat="1" applyFill="1" applyBorder="1" applyAlignment="1">
      <alignment horizontal="center"/>
    </xf>
    <xf numFmtId="0" fontId="0" fillId="0" borderId="45" xfId="0" applyBorder="1"/>
    <xf numFmtId="3" fontId="0" fillId="40" borderId="45" xfId="0" applyNumberFormat="1" applyFill="1" applyBorder="1" applyAlignment="1">
      <alignment horizontal="center"/>
    </xf>
    <xf numFmtId="3" fontId="0" fillId="40" borderId="48" xfId="0" applyNumberFormat="1" applyFill="1" applyBorder="1" applyAlignment="1">
      <alignment horizontal="center"/>
    </xf>
    <xf numFmtId="0" fontId="0" fillId="0" borderId="4" xfId="0" applyBorder="1"/>
    <xf numFmtId="3" fontId="0" fillId="40" borderId="4" xfId="0" applyNumberFormat="1" applyFill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44" xfId="0" applyNumberFormat="1" applyBorder="1" applyAlignment="1">
      <alignment horizontal="center"/>
    </xf>
    <xf numFmtId="3" fontId="0" fillId="0" borderId="20" xfId="0" applyNumberFormat="1" applyBorder="1" applyAlignment="1">
      <alignment horizontal="center"/>
    </xf>
    <xf numFmtId="3" fontId="0" fillId="35" borderId="4" xfId="0" applyNumberFormat="1" applyFill="1" applyBorder="1" applyAlignment="1">
      <alignment horizontal="center"/>
    </xf>
    <xf numFmtId="3" fontId="0" fillId="35" borderId="20" xfId="0" applyNumberFormat="1" applyFill="1" applyBorder="1" applyAlignment="1">
      <alignment horizontal="center"/>
    </xf>
    <xf numFmtId="3" fontId="0" fillId="35" borderId="0" xfId="0" applyNumberFormat="1" applyFill="1" applyAlignment="1">
      <alignment horizontal="center"/>
    </xf>
    <xf numFmtId="3" fontId="0" fillId="35" borderId="47" xfId="0" applyNumberFormat="1" applyFill="1" applyBorder="1" applyAlignment="1">
      <alignment horizontal="center"/>
    </xf>
    <xf numFmtId="3" fontId="0" fillId="40" borderId="20" xfId="0" applyNumberFormat="1" applyFill="1" applyBorder="1" applyAlignment="1">
      <alignment horizontal="center"/>
    </xf>
    <xf numFmtId="3" fontId="0" fillId="0" borderId="0" xfId="0" applyNumberFormat="1"/>
    <xf numFmtId="0" fontId="0" fillId="40" borderId="0" xfId="0" applyFill="1"/>
    <xf numFmtId="0" fontId="0" fillId="35" borderId="0" xfId="0" applyFill="1"/>
    <xf numFmtId="0" fontId="0" fillId="0" borderId="0" xfId="0" applyAlignment="1">
      <alignment vertical="center"/>
    </xf>
    <xf numFmtId="196" fontId="0" fillId="0" borderId="0" xfId="0" applyNumberFormat="1" applyAlignment="1">
      <alignment horizontal="right" vertical="center"/>
    </xf>
    <xf numFmtId="204" fontId="0" fillId="0" borderId="0" xfId="0" applyNumberFormat="1" applyAlignment="1">
      <alignment horizontal="right"/>
    </xf>
    <xf numFmtId="181" fontId="0" fillId="0" borderId="0" xfId="0" applyNumberFormat="1"/>
    <xf numFmtId="202" fontId="0" fillId="0" borderId="0" xfId="0" applyNumberFormat="1"/>
    <xf numFmtId="166" fontId="60" fillId="41" borderId="52" xfId="0" applyNumberFormat="1" applyFont="1" applyFill="1" applyBorder="1" applyAlignment="1">
      <alignment horizontal="right" vertical="center"/>
    </xf>
    <xf numFmtId="166" fontId="60" fillId="41" borderId="52" xfId="0" applyNumberFormat="1" applyFont="1" applyFill="1" applyBorder="1" applyAlignment="1">
      <alignment vertical="center"/>
    </xf>
    <xf numFmtId="167" fontId="0" fillId="0" borderId="0" xfId="0" applyNumberFormat="1"/>
    <xf numFmtId="0" fontId="51" fillId="0" borderId="52" xfId="0" applyFont="1" applyBorder="1" applyAlignment="1">
      <alignment vertical="center"/>
    </xf>
    <xf numFmtId="166" fontId="51" fillId="0" borderId="52" xfId="0" applyNumberFormat="1" applyFont="1" applyBorder="1" applyAlignment="1">
      <alignment horizontal="right" vertical="center"/>
    </xf>
    <xf numFmtId="166" fontId="51" fillId="0" borderId="52" xfId="0" applyNumberFormat="1" applyFont="1" applyBorder="1" applyAlignment="1">
      <alignment vertical="center"/>
    </xf>
    <xf numFmtId="167" fontId="0" fillId="0" borderId="0" xfId="0" applyNumberFormat="1" applyAlignment="1">
      <alignment horizontal="right"/>
    </xf>
    <xf numFmtId="0" fontId="70" fillId="0" borderId="0" xfId="0" applyFont="1" applyAlignment="1">
      <alignment horizontal="left" vertical="center"/>
    </xf>
    <xf numFmtId="0" fontId="70" fillId="0" borderId="0" xfId="0" applyFont="1"/>
    <xf numFmtId="0" fontId="70" fillId="0" borderId="0" xfId="0" applyFont="1" applyAlignment="1">
      <alignment vertical="center"/>
    </xf>
    <xf numFmtId="0" fontId="50" fillId="0" borderId="0" xfId="0" applyFont="1"/>
    <xf numFmtId="166" fontId="50" fillId="38" borderId="0" xfId="0" applyNumberFormat="1" applyFont="1" applyFill="1" applyAlignment="1">
      <alignment horizontal="right"/>
    </xf>
    <xf numFmtId="166" fontId="50" fillId="0" borderId="0" xfId="0" applyNumberFormat="1" applyFont="1" applyAlignment="1">
      <alignment horizontal="right"/>
    </xf>
    <xf numFmtId="0" fontId="50" fillId="31" borderId="51" xfId="0" applyFont="1" applyFill="1" applyBorder="1"/>
    <xf numFmtId="166" fontId="50" fillId="38" borderId="51" xfId="0" applyNumberFormat="1" applyFont="1" applyFill="1" applyBorder="1" applyAlignment="1">
      <alignment horizontal="right"/>
    </xf>
    <xf numFmtId="166" fontId="50" fillId="0" borderId="51" xfId="0" applyNumberFormat="1" applyFont="1" applyBorder="1" applyAlignment="1">
      <alignment horizontal="right"/>
    </xf>
    <xf numFmtId="0" fontId="51" fillId="0" borderId="51" xfId="0" applyFont="1" applyBorder="1"/>
    <xf numFmtId="165" fontId="51" fillId="38" borderId="51" xfId="3" applyNumberFormat="1" applyFont="1" applyFill="1" applyBorder="1" applyAlignment="1">
      <alignment horizontal="right"/>
    </xf>
    <xf numFmtId="165" fontId="51" fillId="0" borderId="51" xfId="3" applyNumberFormat="1" applyFont="1" applyFill="1" applyBorder="1" applyAlignment="1">
      <alignment horizontal="right"/>
    </xf>
    <xf numFmtId="0" fontId="51" fillId="0" borderId="0" xfId="0" applyFont="1" applyAlignment="1">
      <alignment horizontal="right"/>
    </xf>
    <xf numFmtId="203" fontId="51" fillId="0" borderId="0" xfId="0" applyNumberFormat="1" applyFont="1" applyAlignment="1">
      <alignment horizontal="right"/>
    </xf>
    <xf numFmtId="0" fontId="50" fillId="0" borderId="51" xfId="0" applyFont="1" applyBorder="1"/>
    <xf numFmtId="165" fontId="50" fillId="0" borderId="51" xfId="3" applyNumberFormat="1" applyFont="1" applyBorder="1" applyAlignment="1">
      <alignment horizontal="right"/>
    </xf>
    <xf numFmtId="0" fontId="51" fillId="0" borderId="51" xfId="0" applyFont="1" applyBorder="1" applyAlignment="1">
      <alignment horizontal="right"/>
    </xf>
    <xf numFmtId="203" fontId="0" fillId="0" borderId="0" xfId="0" applyNumberFormat="1"/>
    <xf numFmtId="9" fontId="0" fillId="0" borderId="0" xfId="3" applyFont="1"/>
    <xf numFmtId="165" fontId="0" fillId="0" borderId="0" xfId="1" applyNumberFormat="1" applyFont="1"/>
    <xf numFmtId="0" fontId="49" fillId="37" borderId="46" xfId="0" applyFont="1" applyFill="1" applyBorder="1" applyAlignment="1">
      <alignment horizontal="center"/>
    </xf>
    <xf numFmtId="3" fontId="69" fillId="36" borderId="20" xfId="0" applyNumberFormat="1" applyFont="1" applyFill="1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3" xfId="0" applyBorder="1"/>
    <xf numFmtId="0" fontId="49" fillId="37" borderId="46" xfId="0" applyFont="1" applyFill="1" applyBorder="1"/>
    <xf numFmtId="0" fontId="0" fillId="0" borderId="47" xfId="0" applyBorder="1"/>
    <xf numFmtId="0" fontId="0" fillId="0" borderId="48" xfId="0" applyBorder="1"/>
    <xf numFmtId="0" fontId="0" fillId="0" borderId="46" xfId="0" applyBorder="1"/>
    <xf numFmtId="0" fontId="0" fillId="0" borderId="20" xfId="0" applyBorder="1"/>
    <xf numFmtId="0" fontId="3" fillId="36" borderId="20" xfId="0" applyFont="1" applyFill="1" applyBorder="1"/>
    <xf numFmtId="3" fontId="3" fillId="36" borderId="44" xfId="0" applyNumberFormat="1" applyFont="1" applyFill="1" applyBorder="1" applyAlignment="1">
      <alignment horizontal="center"/>
    </xf>
    <xf numFmtId="205" fontId="0" fillId="0" borderId="0" xfId="0" applyNumberFormat="1"/>
    <xf numFmtId="0" fontId="49" fillId="37" borderId="45" xfId="0" applyFont="1" applyFill="1" applyBorder="1" applyAlignment="1">
      <alignment horizontal="center"/>
    </xf>
    <xf numFmtId="3" fontId="0" fillId="40" borderId="46" xfId="0" applyNumberFormat="1" applyFill="1" applyBorder="1" applyAlignment="1">
      <alignment horizontal="center"/>
    </xf>
    <xf numFmtId="3" fontId="0" fillId="40" borderId="47" xfId="0" applyNumberFormat="1" applyFill="1" applyBorder="1" applyAlignment="1">
      <alignment horizontal="center"/>
    </xf>
    <xf numFmtId="165" fontId="0" fillId="0" borderId="0" xfId="3" applyNumberFormat="1" applyFont="1" applyAlignment="1">
      <alignment horizontal="center"/>
    </xf>
    <xf numFmtId="0" fontId="49" fillId="37" borderId="61" xfId="0" applyFont="1" applyFill="1" applyBorder="1"/>
    <xf numFmtId="0" fontId="49" fillId="37" borderId="0" xfId="0" applyFont="1" applyFill="1"/>
    <xf numFmtId="0" fontId="49" fillId="37" borderId="0" xfId="0" applyFont="1" applyFill="1" applyAlignment="1">
      <alignment horizontal="center"/>
    </xf>
    <xf numFmtId="0" fontId="0" fillId="0" borderId="61" xfId="0" applyBorder="1"/>
    <xf numFmtId="0" fontId="68" fillId="0" borderId="60" xfId="0" applyFont="1" applyBorder="1"/>
    <xf numFmtId="0" fontId="0" fillId="0" borderId="59" xfId="0" applyBorder="1"/>
    <xf numFmtId="0" fontId="0" fillId="0" borderId="44" xfId="0" applyBorder="1"/>
    <xf numFmtId="0" fontId="68" fillId="0" borderId="61" xfId="0" applyFont="1" applyBorder="1"/>
    <xf numFmtId="0" fontId="68" fillId="0" borderId="0" xfId="0" applyFont="1"/>
    <xf numFmtId="3" fontId="0" fillId="40" borderId="0" xfId="0" applyNumberFormat="1" applyFill="1" applyAlignment="1">
      <alignment horizontal="center"/>
    </xf>
    <xf numFmtId="3" fontId="0" fillId="31" borderId="20" xfId="0" applyNumberFormat="1" applyFill="1" applyBorder="1" applyAlignment="1">
      <alignment horizontal="center"/>
    </xf>
    <xf numFmtId="3" fontId="0" fillId="31" borderId="4" xfId="0" applyNumberFormat="1" applyFill="1" applyBorder="1" applyAlignment="1">
      <alignment horizontal="center"/>
    </xf>
    <xf numFmtId="164" fontId="71" fillId="0" borderId="51" xfId="1" applyNumberFormat="1" applyFont="1" applyBorder="1" applyAlignment="1">
      <alignment horizontal="center" vertical="center" wrapText="1"/>
    </xf>
    <xf numFmtId="197" fontId="71" fillId="0" borderId="51" xfId="1" applyNumberFormat="1" applyFont="1" applyBorder="1" applyAlignment="1">
      <alignment horizontal="center" vertical="center" wrapText="1"/>
    </xf>
    <xf numFmtId="206" fontId="0" fillId="0" borderId="0" xfId="0" applyNumberFormat="1"/>
    <xf numFmtId="197" fontId="0" fillId="0" borderId="0" xfId="0" applyNumberFormat="1"/>
    <xf numFmtId="0" fontId="49" fillId="37" borderId="44" xfId="0" applyFont="1" applyFill="1" applyBorder="1" applyAlignment="1">
      <alignment horizontal="left"/>
    </xf>
    <xf numFmtId="0" fontId="49" fillId="37" borderId="4" xfId="0" applyFont="1" applyFill="1" applyBorder="1" applyAlignment="1">
      <alignment horizontal="left"/>
    </xf>
    <xf numFmtId="0" fontId="49" fillId="37" borderId="20" xfId="0" applyFont="1" applyFill="1" applyBorder="1" applyAlignment="1">
      <alignment horizontal="left"/>
    </xf>
    <xf numFmtId="0" fontId="49" fillId="32" borderId="53" xfId="0" applyFont="1" applyFill="1" applyBorder="1" applyAlignment="1">
      <alignment horizontal="center" vertical="center"/>
    </xf>
    <xf numFmtId="0" fontId="49" fillId="32" borderId="57" xfId="0" applyFont="1" applyFill="1" applyBorder="1" applyAlignment="1">
      <alignment horizontal="center" vertical="center"/>
    </xf>
    <xf numFmtId="0" fontId="49" fillId="33" borderId="5" xfId="0" applyFont="1" applyFill="1" applyBorder="1" applyAlignment="1">
      <alignment horizontal="center" vertical="center"/>
    </xf>
    <xf numFmtId="197" fontId="0" fillId="0" borderId="4" xfId="0" applyNumberFormat="1" applyBorder="1" applyAlignment="1">
      <alignment horizontal="center" vertical="center"/>
    </xf>
    <xf numFmtId="197" fontId="0" fillId="0" borderId="20" xfId="0" applyNumberFormat="1" applyBorder="1" applyAlignment="1">
      <alignment horizontal="center" vertical="center"/>
    </xf>
    <xf numFmtId="197" fontId="0" fillId="0" borderId="0" xfId="0" applyNumberFormat="1" applyAlignment="1">
      <alignment horizontal="center" vertical="center"/>
    </xf>
  </cellXfs>
  <cellStyles count="255">
    <cellStyle name="??_x0011_?_x0010_?" xfId="5" xr:uid="{00000000-0005-0000-0000-000000000000}"/>
    <cellStyle name="?…‹?O‚e [0.00]_Region Orders (2)" xfId="6" xr:uid="{00000000-0005-0000-0000-000001000000}"/>
    <cellStyle name="?…‹?O‚e_Region Orders (2)" xfId="7" xr:uid="{00000000-0005-0000-0000-000002000000}"/>
    <cellStyle name="?†Ê_x0011_?_x0010_ý¤" xfId="8" xr:uid="{00000000-0005-0000-0000-000003000000}"/>
    <cellStyle name="’E‰Y [0.00]_Region Orders (2)" xfId="9" xr:uid="{00000000-0005-0000-0000-000004000000}"/>
    <cellStyle name="’Ê‰Ý [0.00]_Region Orders (2)" xfId="10" xr:uid="{00000000-0005-0000-0000-000005000000}"/>
    <cellStyle name="’E‰Y [0.00]_Region Orders (2)_KOR" xfId="11" xr:uid="{00000000-0005-0000-0000-000006000000}"/>
    <cellStyle name="’Ê‰Ý [0.00]_Region Orders (2)_KOR" xfId="12" xr:uid="{00000000-0005-0000-0000-000007000000}"/>
    <cellStyle name="’E‰Y [0.00]_Region Orders (2)_SPA" xfId="13" xr:uid="{00000000-0005-0000-0000-000008000000}"/>
    <cellStyle name="’Ê‰Ý [0.00]_Region Orders (2)_SPA" xfId="14" xr:uid="{00000000-0005-0000-0000-000009000000}"/>
    <cellStyle name="’E‰Y [0.00]_Region Summary (2)" xfId="15" xr:uid="{00000000-0005-0000-0000-00000A000000}"/>
    <cellStyle name="’Ê‰Ý [0.00]_Region Summary (2)" xfId="16" xr:uid="{00000000-0005-0000-0000-00000B000000}"/>
    <cellStyle name="’E‰Y [0.00]_Region Summary (2)_KOR" xfId="17" xr:uid="{00000000-0005-0000-0000-00000C000000}"/>
    <cellStyle name="’Ê‰Ý [0.00]_Region Summary (2)_KOR" xfId="18" xr:uid="{00000000-0005-0000-0000-00000D000000}"/>
    <cellStyle name="’E‰Y [0.00]_Region Summary (2)_SPA" xfId="19" xr:uid="{00000000-0005-0000-0000-00000E000000}"/>
    <cellStyle name="’Ê‰Ý [0.00]_Region Summary (2)_SPA" xfId="20" xr:uid="{00000000-0005-0000-0000-00000F000000}"/>
    <cellStyle name="’E‰Y_Region Orders (2)" xfId="21" xr:uid="{00000000-0005-0000-0000-000010000000}"/>
    <cellStyle name="’Ê‰Ý_Region Orders (2)" xfId="22" xr:uid="{00000000-0005-0000-0000-000011000000}"/>
    <cellStyle name="’E‰Y_Region Orders (2)_KOR" xfId="23" xr:uid="{00000000-0005-0000-0000-000012000000}"/>
    <cellStyle name="’Ê‰Ý_Region Orders (2)_KOR" xfId="24" xr:uid="{00000000-0005-0000-0000-000013000000}"/>
    <cellStyle name="’E‰Y_Region Orders (2)_SPA" xfId="25" xr:uid="{00000000-0005-0000-0000-000014000000}"/>
    <cellStyle name="’Ê‰Ý_Region Orders (2)_SPA" xfId="26" xr:uid="{00000000-0005-0000-0000-000015000000}"/>
    <cellStyle name="’E‰Y_Region Summary (2)" xfId="27" xr:uid="{00000000-0005-0000-0000-000016000000}"/>
    <cellStyle name="’Ê‰Ý_Region Summary (2)" xfId="28" xr:uid="{00000000-0005-0000-0000-000017000000}"/>
    <cellStyle name="’E‰Y_Region Summary (2)_KOR" xfId="29" xr:uid="{00000000-0005-0000-0000-000018000000}"/>
    <cellStyle name="’Ê‰Ý_Region Summary (2)_KOR" xfId="30" xr:uid="{00000000-0005-0000-0000-000019000000}"/>
    <cellStyle name="’E‰Y_Region Summary (2)_SPA" xfId="31" xr:uid="{00000000-0005-0000-0000-00001A000000}"/>
    <cellStyle name="’Ê‰Ý_Region Summary (2)_SPA" xfId="32" xr:uid="{00000000-0005-0000-0000-00001B000000}"/>
    <cellStyle name="=C:\WINNT\SYSTEM32\COMMAND.COM" xfId="33" xr:uid="{00000000-0005-0000-0000-00001C000000}"/>
    <cellStyle name="•W€_Pacific Region P&amp;L" xfId="34" xr:uid="{00000000-0005-0000-0000-00001D000000}"/>
    <cellStyle name="•W_Pacific Region P&amp;L" xfId="35" xr:uid="{00000000-0005-0000-0000-00001E000000}"/>
    <cellStyle name="20% - Ênfase1 2" xfId="36" xr:uid="{00000000-0005-0000-0000-00001F000000}"/>
    <cellStyle name="20% - Ênfase2 2" xfId="37" xr:uid="{00000000-0005-0000-0000-000020000000}"/>
    <cellStyle name="20% - Ênfase3 2" xfId="38" xr:uid="{00000000-0005-0000-0000-000021000000}"/>
    <cellStyle name="20% - Ênfase4 2" xfId="39" xr:uid="{00000000-0005-0000-0000-000022000000}"/>
    <cellStyle name="20% - Ênfase5 2" xfId="40" xr:uid="{00000000-0005-0000-0000-000023000000}"/>
    <cellStyle name="20% - Ênfase6 2" xfId="41" xr:uid="{00000000-0005-0000-0000-000024000000}"/>
    <cellStyle name="40% - Ênfase1 2" xfId="42" xr:uid="{00000000-0005-0000-0000-000025000000}"/>
    <cellStyle name="40% - Ênfase2 2" xfId="43" xr:uid="{00000000-0005-0000-0000-000026000000}"/>
    <cellStyle name="40% - Ênfase3 2" xfId="44" xr:uid="{00000000-0005-0000-0000-000027000000}"/>
    <cellStyle name="40% - Ênfase4 2" xfId="45" xr:uid="{00000000-0005-0000-0000-000028000000}"/>
    <cellStyle name="40% - Ênfase5 2" xfId="46" xr:uid="{00000000-0005-0000-0000-000029000000}"/>
    <cellStyle name="40% - Ênfase6 2" xfId="47" xr:uid="{00000000-0005-0000-0000-00002A000000}"/>
    <cellStyle name="60% - Ênfase1 2" xfId="48" xr:uid="{00000000-0005-0000-0000-00002B000000}"/>
    <cellStyle name="60% - Ênfase2 2" xfId="49" xr:uid="{00000000-0005-0000-0000-00002C000000}"/>
    <cellStyle name="60% - Ênfase3 2" xfId="50" xr:uid="{00000000-0005-0000-0000-00002D000000}"/>
    <cellStyle name="60% - Ênfase4 2" xfId="51" xr:uid="{00000000-0005-0000-0000-00002E000000}"/>
    <cellStyle name="60% - Ênfase5 2" xfId="52" xr:uid="{00000000-0005-0000-0000-00002F000000}"/>
    <cellStyle name="60% - Ênfase6 2" xfId="53" xr:uid="{00000000-0005-0000-0000-000030000000}"/>
    <cellStyle name="6mal" xfId="54" xr:uid="{00000000-0005-0000-0000-000031000000}"/>
    <cellStyle name="args.style" xfId="55" xr:uid="{00000000-0005-0000-0000-000032000000}"/>
    <cellStyle name="Billions" xfId="56" xr:uid="{00000000-0005-0000-0000-000033000000}"/>
    <cellStyle name="Black" xfId="57" xr:uid="{00000000-0005-0000-0000-000034000000}"/>
    <cellStyle name="blue" xfId="58" xr:uid="{00000000-0005-0000-0000-000035000000}"/>
    <cellStyle name="BOLD" xfId="59" xr:uid="{00000000-0005-0000-0000-000036000000}"/>
    <cellStyle name="Bom 2" xfId="60" xr:uid="{00000000-0005-0000-0000-000037000000}"/>
    <cellStyle name="Calc Currency (0)" xfId="61" xr:uid="{00000000-0005-0000-0000-000038000000}"/>
    <cellStyle name="Cálculo 2" xfId="62" xr:uid="{00000000-0005-0000-0000-000039000000}"/>
    <cellStyle name="Célula de Verificação 2" xfId="63" xr:uid="{00000000-0005-0000-0000-00003A000000}"/>
    <cellStyle name="Célula Vinculada 2" xfId="64" xr:uid="{00000000-0005-0000-0000-00003B000000}"/>
    <cellStyle name="Comma [2]" xfId="65" xr:uid="{00000000-0005-0000-0000-00003C000000}"/>
    <cellStyle name="Comma 2" xfId="66" xr:uid="{00000000-0005-0000-0000-00003D000000}"/>
    <cellStyle name="Comma 2 2" xfId="67" xr:uid="{00000000-0005-0000-0000-00003E000000}"/>
    <cellStyle name="Comma 2 2 2" xfId="68" xr:uid="{00000000-0005-0000-0000-00003F000000}"/>
    <cellStyle name="Comma 2 2 2 2" xfId="236" xr:uid="{00000000-0005-0000-0000-000040000000}"/>
    <cellStyle name="Comma 2 2 3" xfId="235" xr:uid="{00000000-0005-0000-0000-000041000000}"/>
    <cellStyle name="Comma 2 3" xfId="69" xr:uid="{00000000-0005-0000-0000-000042000000}"/>
    <cellStyle name="Comma 2 4" xfId="234" xr:uid="{00000000-0005-0000-0000-000043000000}"/>
    <cellStyle name="Comma 4 3" xfId="253" xr:uid="{00000000-0005-0000-0000-000044000000}"/>
    <cellStyle name="Currency [0]?CO-42" xfId="70" xr:uid="{00000000-0005-0000-0000-000046000000}"/>
    <cellStyle name="Currency [2]" xfId="71" xr:uid="{00000000-0005-0000-0000-000047000000}"/>
    <cellStyle name="Dezimal [0]_Headcount Activity" xfId="72" xr:uid="{00000000-0005-0000-0000-000048000000}"/>
    <cellStyle name="Dezimal[0]" xfId="73" xr:uid="{00000000-0005-0000-0000-000049000000}"/>
    <cellStyle name="Dezimal_Headcount Activity" xfId="74" xr:uid="{00000000-0005-0000-0000-00004A000000}"/>
    <cellStyle name="Ênfase1 2" xfId="75" xr:uid="{00000000-0005-0000-0000-00004B000000}"/>
    <cellStyle name="Ênfase2 2" xfId="76" xr:uid="{00000000-0005-0000-0000-00004C000000}"/>
    <cellStyle name="Ênfase3 2" xfId="77" xr:uid="{00000000-0005-0000-0000-00004D000000}"/>
    <cellStyle name="Ênfase4 2" xfId="78" xr:uid="{00000000-0005-0000-0000-00004E000000}"/>
    <cellStyle name="Ênfase5 2" xfId="79" xr:uid="{00000000-0005-0000-0000-00004F000000}"/>
    <cellStyle name="Ênfase6 2" xfId="80" xr:uid="{00000000-0005-0000-0000-000050000000}"/>
    <cellStyle name="Entrada 2" xfId="81" xr:uid="{00000000-0005-0000-0000-000051000000}"/>
    <cellStyle name="Estilo 1" xfId="82" xr:uid="{00000000-0005-0000-0000-000052000000}"/>
    <cellStyle name="Euro" xfId="83" xr:uid="{00000000-0005-0000-0000-000053000000}"/>
    <cellStyle name="G10" xfId="84" xr:uid="{00000000-0005-0000-0000-000054000000}"/>
    <cellStyle name="Grey" xfId="85" xr:uid="{00000000-0005-0000-0000-000055000000}"/>
    <cellStyle name="headcount" xfId="86" xr:uid="{00000000-0005-0000-0000-000056000000}"/>
    <cellStyle name="Header1" xfId="87" xr:uid="{00000000-0005-0000-0000-000057000000}"/>
    <cellStyle name="Header2" xfId="88" xr:uid="{00000000-0005-0000-0000-000058000000}"/>
    <cellStyle name="Hiperlink" xfId="252" builtinId="8"/>
    <cellStyle name="Hiperlink 2" xfId="89" xr:uid="{00000000-0005-0000-0000-00005A000000}"/>
    <cellStyle name="Hiperlink 2 2" xfId="90" xr:uid="{00000000-0005-0000-0000-00005B000000}"/>
    <cellStyle name="Hiperlink 3" xfId="91" xr:uid="{00000000-0005-0000-0000-00005C000000}"/>
    <cellStyle name="Incorreto 2" xfId="92" xr:uid="{00000000-0005-0000-0000-00005D000000}"/>
    <cellStyle name="Input [yellow]" xfId="93" xr:uid="{00000000-0005-0000-0000-00005E000000}"/>
    <cellStyle name="Input Cells" xfId="94" xr:uid="{00000000-0005-0000-0000-00005F000000}"/>
    <cellStyle name="Linked Cells" xfId="95" xr:uid="{00000000-0005-0000-0000-000060000000}"/>
    <cellStyle name="Millares [0]_Cash Flow" xfId="96" xr:uid="{00000000-0005-0000-0000-000061000000}"/>
    <cellStyle name="Millares_Cash Flow" xfId="97" xr:uid="{00000000-0005-0000-0000-000062000000}"/>
    <cellStyle name="Milliers [0]_!!!GO" xfId="98" xr:uid="{00000000-0005-0000-0000-000063000000}"/>
    <cellStyle name="Milliers_!!!GO" xfId="99" xr:uid="{00000000-0005-0000-0000-000064000000}"/>
    <cellStyle name="Millions" xfId="100" xr:uid="{00000000-0005-0000-0000-000065000000}"/>
    <cellStyle name="Moeda 2" xfId="101" xr:uid="{00000000-0005-0000-0000-000066000000}"/>
    <cellStyle name="Moeda 2 2" xfId="102" xr:uid="{00000000-0005-0000-0000-000067000000}"/>
    <cellStyle name="Moeda 3" xfId="103" xr:uid="{00000000-0005-0000-0000-000068000000}"/>
    <cellStyle name="Moeda 4" xfId="104" xr:uid="{00000000-0005-0000-0000-000069000000}"/>
    <cellStyle name="Moeda 4 2" xfId="105" xr:uid="{00000000-0005-0000-0000-00006A000000}"/>
    <cellStyle name="Moeda 5" xfId="106" xr:uid="{00000000-0005-0000-0000-00006B000000}"/>
    <cellStyle name="Moneda [0]_Balanços Estimativos Brasil" xfId="107" xr:uid="{00000000-0005-0000-0000-00006C000000}"/>
    <cellStyle name="Moneda_Apertura CANJE - CASH" xfId="108" xr:uid="{00000000-0005-0000-0000-00006D000000}"/>
    <cellStyle name="Monetaire [0]_!!!GO" xfId="109" xr:uid="{00000000-0005-0000-0000-00006E000000}"/>
    <cellStyle name="Monétaire [0]_!!!GO" xfId="110" xr:uid="{00000000-0005-0000-0000-00006F000000}"/>
    <cellStyle name="Monetaire [0]_!!!GO_1" xfId="111" xr:uid="{00000000-0005-0000-0000-000070000000}"/>
    <cellStyle name="Monétaire [0]_!!!GO_1" xfId="112" xr:uid="{00000000-0005-0000-0000-000071000000}"/>
    <cellStyle name="Monetaire [0]_CTC" xfId="113" xr:uid="{00000000-0005-0000-0000-000072000000}"/>
    <cellStyle name="Monétaire [0]_CTC" xfId="114" xr:uid="{00000000-0005-0000-0000-000073000000}"/>
    <cellStyle name="Monetaire [0]_CTC_!!!GO" xfId="115" xr:uid="{00000000-0005-0000-0000-000074000000}"/>
    <cellStyle name="Monétaire [0]_CTC_!!!GO" xfId="116" xr:uid="{00000000-0005-0000-0000-000075000000}"/>
    <cellStyle name="Monetaire [0]_DIRECTIONS" xfId="117" xr:uid="{00000000-0005-0000-0000-000076000000}"/>
    <cellStyle name="Monétaire [0]_DIRECTIONS" xfId="118" xr:uid="{00000000-0005-0000-0000-000077000000}"/>
    <cellStyle name="Monetaire [0]_DIRECTIONS_!!!GO" xfId="119" xr:uid="{00000000-0005-0000-0000-000078000000}"/>
    <cellStyle name="Monétaire [0]_DIRECTIONS_!!!GO" xfId="120" xr:uid="{00000000-0005-0000-0000-000079000000}"/>
    <cellStyle name="Monetaire [0]_laroux" xfId="121" xr:uid="{00000000-0005-0000-0000-00007A000000}"/>
    <cellStyle name="Monétaire [0]_laroux" xfId="122" xr:uid="{00000000-0005-0000-0000-00007B000000}"/>
    <cellStyle name="Monetaire [0]_laroux_1" xfId="123" xr:uid="{00000000-0005-0000-0000-00007C000000}"/>
    <cellStyle name="Monétaire [0]_laroux_1" xfId="124" xr:uid="{00000000-0005-0000-0000-00007D000000}"/>
    <cellStyle name="Monetaire [0]_liste principale 1998" xfId="125" xr:uid="{00000000-0005-0000-0000-00007E000000}"/>
    <cellStyle name="Monétaire [0]_liste principale 1998" xfId="126" xr:uid="{00000000-0005-0000-0000-00007F000000}"/>
    <cellStyle name="Monetaire [0]_liste principale 1998_!!!GO" xfId="127" xr:uid="{00000000-0005-0000-0000-000080000000}"/>
    <cellStyle name="Monétaire [0]_liste principale 1998_!!!GO" xfId="128" xr:uid="{00000000-0005-0000-0000-000081000000}"/>
    <cellStyle name="Monetaire [0]_pldt" xfId="129" xr:uid="{00000000-0005-0000-0000-000082000000}"/>
    <cellStyle name="Monétaire [0]_pldt" xfId="130" xr:uid="{00000000-0005-0000-0000-000083000000}"/>
    <cellStyle name="Monetaire [0]_pldt_1" xfId="131" xr:uid="{00000000-0005-0000-0000-000084000000}"/>
    <cellStyle name="Monétaire [0]_pldt_1" xfId="132" xr:uid="{00000000-0005-0000-0000-000085000000}"/>
    <cellStyle name="Monetaire_!!!GO" xfId="133" xr:uid="{00000000-0005-0000-0000-000086000000}"/>
    <cellStyle name="Monétaire_!!!GO" xfId="134" xr:uid="{00000000-0005-0000-0000-000087000000}"/>
    <cellStyle name="Monetaire_!!!GO_1" xfId="135" xr:uid="{00000000-0005-0000-0000-000088000000}"/>
    <cellStyle name="Monétaire_!!!GO_1" xfId="136" xr:uid="{00000000-0005-0000-0000-000089000000}"/>
    <cellStyle name="Monetaire_CTC" xfId="137" xr:uid="{00000000-0005-0000-0000-00008A000000}"/>
    <cellStyle name="Monétaire_CTC" xfId="138" xr:uid="{00000000-0005-0000-0000-00008B000000}"/>
    <cellStyle name="Monetaire_CTC_!!!GO" xfId="139" xr:uid="{00000000-0005-0000-0000-00008C000000}"/>
    <cellStyle name="Monétaire_CTC_!!!GO" xfId="140" xr:uid="{00000000-0005-0000-0000-00008D000000}"/>
    <cellStyle name="Monetaire_DIRECTIONS" xfId="141" xr:uid="{00000000-0005-0000-0000-00008E000000}"/>
    <cellStyle name="Monétaire_DIRECTIONS" xfId="142" xr:uid="{00000000-0005-0000-0000-00008F000000}"/>
    <cellStyle name="Monetaire_DIRECTIONS_!!!GO" xfId="143" xr:uid="{00000000-0005-0000-0000-000090000000}"/>
    <cellStyle name="Monétaire_DIRECTIONS_!!!GO" xfId="144" xr:uid="{00000000-0005-0000-0000-000091000000}"/>
    <cellStyle name="Monetaire_laroux" xfId="145" xr:uid="{00000000-0005-0000-0000-000092000000}"/>
    <cellStyle name="Monétaire_laroux" xfId="146" xr:uid="{00000000-0005-0000-0000-000093000000}"/>
    <cellStyle name="Monetaire_laroux_1" xfId="147" xr:uid="{00000000-0005-0000-0000-000094000000}"/>
    <cellStyle name="Monétaire_laroux_1" xfId="148" xr:uid="{00000000-0005-0000-0000-000095000000}"/>
    <cellStyle name="Monetaire_liste principale 1998" xfId="149" xr:uid="{00000000-0005-0000-0000-000096000000}"/>
    <cellStyle name="Monétaire_liste principale 1998" xfId="150" xr:uid="{00000000-0005-0000-0000-000097000000}"/>
    <cellStyle name="Monetaire_liste principale 1998_!!!GO" xfId="151" xr:uid="{00000000-0005-0000-0000-000098000000}"/>
    <cellStyle name="Monétaire_liste principale 1998_!!!GO" xfId="152" xr:uid="{00000000-0005-0000-0000-000099000000}"/>
    <cellStyle name="Monetaire_pldt" xfId="153" xr:uid="{00000000-0005-0000-0000-00009A000000}"/>
    <cellStyle name="Monétaire_pldt" xfId="154" xr:uid="{00000000-0005-0000-0000-00009B000000}"/>
    <cellStyle name="Monetaire_pldt_1" xfId="155" xr:uid="{00000000-0005-0000-0000-00009C000000}"/>
    <cellStyle name="Monétaire_pldt_1" xfId="156" xr:uid="{00000000-0005-0000-0000-00009D000000}"/>
    <cellStyle name="Neutra 2" xfId="157" xr:uid="{00000000-0005-0000-0000-00009E000000}"/>
    <cellStyle name="no dec" xfId="158" xr:uid="{00000000-0005-0000-0000-00009F000000}"/>
    <cellStyle name="Normal" xfId="0" builtinId="0"/>
    <cellStyle name="Normal - Style1" xfId="159" xr:uid="{00000000-0005-0000-0000-0000A1000000}"/>
    <cellStyle name="Normal 10" xfId="160" xr:uid="{00000000-0005-0000-0000-0000A2000000}"/>
    <cellStyle name="Normal 2" xfId="2" xr:uid="{00000000-0005-0000-0000-0000A3000000}"/>
    <cellStyle name="Normal 2 2" xfId="161" xr:uid="{00000000-0005-0000-0000-0000A4000000}"/>
    <cellStyle name="Normal 2 2 2" xfId="162" xr:uid="{00000000-0005-0000-0000-0000A5000000}"/>
    <cellStyle name="Normal 2 3" xfId="163" xr:uid="{00000000-0005-0000-0000-0000A6000000}"/>
    <cellStyle name="Normal 3" xfId="164" xr:uid="{00000000-0005-0000-0000-0000A7000000}"/>
    <cellStyle name="Normal 3 2" xfId="165" xr:uid="{00000000-0005-0000-0000-0000A8000000}"/>
    <cellStyle name="Normal 4" xfId="166" xr:uid="{00000000-0005-0000-0000-0000A9000000}"/>
    <cellStyle name="Normal 5" xfId="167" xr:uid="{00000000-0005-0000-0000-0000AA000000}"/>
    <cellStyle name="Normal 5 2" xfId="168" xr:uid="{00000000-0005-0000-0000-0000AB000000}"/>
    <cellStyle name="Normal 5 3" xfId="169" xr:uid="{00000000-0005-0000-0000-0000AC000000}"/>
    <cellStyle name="Normal 6" xfId="170" xr:uid="{00000000-0005-0000-0000-0000AD000000}"/>
    <cellStyle name="Normal 7" xfId="171" xr:uid="{00000000-0005-0000-0000-0000AE000000}"/>
    <cellStyle name="Normal 8" xfId="232" xr:uid="{00000000-0005-0000-0000-0000AF000000}"/>
    <cellStyle name="Nota 2" xfId="172" xr:uid="{00000000-0005-0000-0000-0000B0000000}"/>
    <cellStyle name="Œ…‹æØ‚è [0.00]_Region Orders (2)" xfId="173" xr:uid="{00000000-0005-0000-0000-0000B1000000}"/>
    <cellStyle name="Œ…‹æØ‚è_Region Orders (2)" xfId="174" xr:uid="{00000000-0005-0000-0000-0000B2000000}"/>
    <cellStyle name="per.style" xfId="175" xr:uid="{00000000-0005-0000-0000-0000B3000000}"/>
    <cellStyle name="Percent [0]" xfId="176" xr:uid="{00000000-0005-0000-0000-0000B4000000}"/>
    <cellStyle name="Percent [1]" xfId="177" xr:uid="{00000000-0005-0000-0000-0000B5000000}"/>
    <cellStyle name="Percent [2]" xfId="178" xr:uid="{00000000-0005-0000-0000-0000B6000000}"/>
    <cellStyle name="Porcentagem" xfId="3" builtinId="5"/>
    <cellStyle name="Porcentagem 2" xfId="179" xr:uid="{00000000-0005-0000-0000-0000B8000000}"/>
    <cellStyle name="Porcentagem 2 2" xfId="180" xr:uid="{00000000-0005-0000-0000-0000B9000000}"/>
    <cellStyle name="Porcentagem 3" xfId="181" xr:uid="{00000000-0005-0000-0000-0000BA000000}"/>
    <cellStyle name="Porcentagem 4" xfId="182" xr:uid="{00000000-0005-0000-0000-0000BB000000}"/>
    <cellStyle name="Porcentagem 4 2" xfId="183" xr:uid="{00000000-0005-0000-0000-0000BC000000}"/>
    <cellStyle name="Porcentagem 5" xfId="184" xr:uid="{00000000-0005-0000-0000-0000BD000000}"/>
    <cellStyle name="Porcentagem 6" xfId="185" xr:uid="{00000000-0005-0000-0000-0000BE000000}"/>
    <cellStyle name="Pourcentage_PERSONAL" xfId="186" xr:uid="{00000000-0005-0000-0000-0000BF000000}"/>
    <cellStyle name="Price" xfId="187" xr:uid="{00000000-0005-0000-0000-0000C0000000}"/>
    <cellStyle name="Price  .00" xfId="188" xr:uid="{00000000-0005-0000-0000-0000C1000000}"/>
    <cellStyle name="Price_Book1" xfId="189" xr:uid="{00000000-0005-0000-0000-0000C2000000}"/>
    <cellStyle name="Qty" xfId="190" xr:uid="{00000000-0005-0000-0000-0000C3000000}"/>
    <cellStyle name="Saída 2" xfId="191" xr:uid="{00000000-0005-0000-0000-0000C4000000}"/>
    <cellStyle name="SAPLocked" xfId="192" xr:uid="{00000000-0005-0000-0000-0000C5000000}"/>
    <cellStyle name="SAPOutput" xfId="193" xr:uid="{00000000-0005-0000-0000-0000C6000000}"/>
    <cellStyle name="SAPUnLocked" xfId="194" xr:uid="{00000000-0005-0000-0000-0000C7000000}"/>
    <cellStyle name="Sep. milhar [0]" xfId="195" xr:uid="{00000000-0005-0000-0000-0000C8000000}"/>
    <cellStyle name="Separador de milhares 2" xfId="196" xr:uid="{00000000-0005-0000-0000-0000C9000000}"/>
    <cellStyle name="Separador de milhares 2 2" xfId="197" xr:uid="{00000000-0005-0000-0000-0000CA000000}"/>
    <cellStyle name="Separador de milhares 2 2 2" xfId="198" xr:uid="{00000000-0005-0000-0000-0000CB000000}"/>
    <cellStyle name="Separador de milhares 2 2 2 2" xfId="239" xr:uid="{00000000-0005-0000-0000-0000CC000000}"/>
    <cellStyle name="Separador de milhares 2 2 3" xfId="238" xr:uid="{00000000-0005-0000-0000-0000CD000000}"/>
    <cellStyle name="Separador de milhares 2 3" xfId="237" xr:uid="{00000000-0005-0000-0000-0000CE000000}"/>
    <cellStyle name="Separador de milhares 3" xfId="199" xr:uid="{00000000-0005-0000-0000-0000CF000000}"/>
    <cellStyle name="Separador de milhares 3 2" xfId="240" xr:uid="{00000000-0005-0000-0000-0000D0000000}"/>
    <cellStyle name="Separador de milhares 4" xfId="200" xr:uid="{00000000-0005-0000-0000-0000D1000000}"/>
    <cellStyle name="Separador de milhares 4 2" xfId="241" xr:uid="{00000000-0005-0000-0000-0000D2000000}"/>
    <cellStyle name="Separador de milhares 5" xfId="201" xr:uid="{00000000-0005-0000-0000-0000D3000000}"/>
    <cellStyle name="Separador de milhares 5 2" xfId="242" xr:uid="{00000000-0005-0000-0000-0000D4000000}"/>
    <cellStyle name="Separador de milhares 6" xfId="202" xr:uid="{00000000-0005-0000-0000-0000D5000000}"/>
    <cellStyle name="Separador de milhares 6 2" xfId="243" xr:uid="{00000000-0005-0000-0000-0000D6000000}"/>
    <cellStyle name="Separador de milhares 7" xfId="203" xr:uid="{00000000-0005-0000-0000-0000D7000000}"/>
    <cellStyle name="Separador de milhares 7 2" xfId="244" xr:uid="{00000000-0005-0000-0000-0000D8000000}"/>
    <cellStyle name="Separador de milhares 8" xfId="204" xr:uid="{00000000-0005-0000-0000-0000D9000000}"/>
    <cellStyle name="Separador de milhares 8 2" xfId="245" xr:uid="{00000000-0005-0000-0000-0000DA000000}"/>
    <cellStyle name="SPOl" xfId="205" xr:uid="{00000000-0005-0000-0000-0000DB000000}"/>
    <cellStyle name="Standard_AREAS" xfId="206" xr:uid="{00000000-0005-0000-0000-0000DC000000}"/>
    <cellStyle name="style" xfId="207" xr:uid="{00000000-0005-0000-0000-0000DD000000}"/>
    <cellStyle name="style1" xfId="208" xr:uid="{00000000-0005-0000-0000-0000DE000000}"/>
    <cellStyle name="style2" xfId="209" xr:uid="{00000000-0005-0000-0000-0000DF000000}"/>
    <cellStyle name="Texto de Aviso 2" xfId="210" xr:uid="{00000000-0005-0000-0000-0000E0000000}"/>
    <cellStyle name="Texto Explicativo 2" xfId="211" xr:uid="{00000000-0005-0000-0000-0000E1000000}"/>
    <cellStyle name="þ_x001d_ð &amp;ý&amp;†ýG_x0008_? X_x000a__x0007__x0001__x0001_" xfId="212" xr:uid="{00000000-0005-0000-0000-0000E2000000}"/>
    <cellStyle name="þ_x001d_ð &amp;ý&amp;†ýG_x0008_? X_x000a__x0007__x0001__x0001_ 2" xfId="246" xr:uid="{00000000-0005-0000-0000-0000E3000000}"/>
    <cellStyle name="þ_x001d_ð &amp;ý&amp;†ýG_x0008_?_x0009_X_x000a__x0007__x0001__x0001_" xfId="213" xr:uid="{00000000-0005-0000-0000-0000E4000000}"/>
    <cellStyle name="þ_x001d_ð &amp;ý&amp;†ýG_x0008_?_x0009_X_x000a__x0007__x0001__x0001_ 2" xfId="247" xr:uid="{00000000-0005-0000-0000-0000E5000000}"/>
    <cellStyle name="þ_x001d_ð &amp;ý&amp;†ýG_x0008_ X_x000a__x0007__x0001__x0001_" xfId="214" xr:uid="{00000000-0005-0000-0000-0000E6000000}"/>
    <cellStyle name="þ_x001d_ð &amp;ý&amp;†ýG_x0008__x0009_X_x000a__x0007__x0001__x0001_" xfId="215" xr:uid="{00000000-0005-0000-0000-0000E7000000}"/>
    <cellStyle name="Título 1 2" xfId="216" xr:uid="{00000000-0005-0000-0000-0000E8000000}"/>
    <cellStyle name="Título 2 2" xfId="217" xr:uid="{00000000-0005-0000-0000-0000E9000000}"/>
    <cellStyle name="Título 3 2" xfId="218" xr:uid="{00000000-0005-0000-0000-0000EA000000}"/>
    <cellStyle name="Título 4 2" xfId="219" xr:uid="{00000000-0005-0000-0000-0000EB000000}"/>
    <cellStyle name="Título 5" xfId="220" xr:uid="{00000000-0005-0000-0000-0000EC000000}"/>
    <cellStyle name="Total 2" xfId="221" xr:uid="{00000000-0005-0000-0000-0000ED000000}"/>
    <cellStyle name="Unprotect" xfId="222" xr:uid="{00000000-0005-0000-0000-0000EE000000}"/>
    <cellStyle name="Vírgula" xfId="1" builtinId="3"/>
    <cellStyle name="Vírgula 2" xfId="4" xr:uid="{00000000-0005-0000-0000-0000F0000000}"/>
    <cellStyle name="Vírgula 2 2" xfId="223" xr:uid="{00000000-0005-0000-0000-0000F1000000}"/>
    <cellStyle name="Vírgula 2 2 2" xfId="248" xr:uid="{00000000-0005-0000-0000-0000F2000000}"/>
    <cellStyle name="Vírgula 2 3" xfId="233" xr:uid="{00000000-0005-0000-0000-0000F3000000}"/>
    <cellStyle name="Vírgula 3" xfId="224" xr:uid="{00000000-0005-0000-0000-0000F4000000}"/>
    <cellStyle name="Vírgula 3 2" xfId="225" xr:uid="{00000000-0005-0000-0000-0000F5000000}"/>
    <cellStyle name="Vírgula 3 2 2" xfId="250" xr:uid="{00000000-0005-0000-0000-0000F6000000}"/>
    <cellStyle name="Vírgula 3 3" xfId="249" xr:uid="{00000000-0005-0000-0000-0000F7000000}"/>
    <cellStyle name="Vírgula 4" xfId="226" xr:uid="{00000000-0005-0000-0000-0000F8000000}"/>
    <cellStyle name="Vírgula 4 2" xfId="251" xr:uid="{00000000-0005-0000-0000-0000F9000000}"/>
    <cellStyle name="Vírgula 5" xfId="254" xr:uid="{00000000-0005-0000-0000-0000FA000000}"/>
    <cellStyle name="Währung [0]_Headcount Activity" xfId="227" xr:uid="{00000000-0005-0000-0000-0000FB000000}"/>
    <cellStyle name="Währung[0]" xfId="228" xr:uid="{00000000-0005-0000-0000-0000FC000000}"/>
    <cellStyle name="Währung_Headcount Activity" xfId="229" xr:uid="{00000000-0005-0000-0000-0000FD000000}"/>
    <cellStyle name="wrap" xfId="230" xr:uid="{00000000-0005-0000-0000-0000FE000000}"/>
    <cellStyle name="Year" xfId="231" xr:uid="{00000000-0005-0000-0000-0000FF000000}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DC6D"/>
      <color rgb="FF7030A0"/>
      <color rgb="FFD6DCE4"/>
      <color rgb="FFE84683"/>
      <color rgb="FF82D350"/>
      <color rgb="FF57349E"/>
      <color rgb="FFB5E597"/>
      <color rgb="FF4C4C4C"/>
      <color rgb="FF24FCC9"/>
      <color rgb="FF472A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ividendos!B3"/><Relationship Id="rId13" Type="http://schemas.openxmlformats.org/officeDocument/2006/relationships/hyperlink" Target="#'Hist&#243;rico Ebitda LTM'!B3"/><Relationship Id="rId3" Type="http://schemas.openxmlformats.org/officeDocument/2006/relationships/hyperlink" Target="#'Balan&#231;o IFRS'!B3"/><Relationship Id="rId7" Type="http://schemas.openxmlformats.org/officeDocument/2006/relationships/hyperlink" Target="#PDD!B3"/><Relationship Id="rId12" Type="http://schemas.openxmlformats.org/officeDocument/2006/relationships/hyperlink" Target="#'DRE IFRS'!A1"/><Relationship Id="rId2" Type="http://schemas.openxmlformats.org/officeDocument/2006/relationships/hyperlink" Target="#'Fluxo de alunos gradua&#231;&#227;o'!B3"/><Relationship Id="rId1" Type="http://schemas.openxmlformats.org/officeDocument/2006/relationships/hyperlink" Target="#'Base de Alunos'!A1"/><Relationship Id="rId6" Type="http://schemas.openxmlformats.org/officeDocument/2006/relationships/hyperlink" Target="#PMR!B3"/><Relationship Id="rId11" Type="http://schemas.openxmlformats.org/officeDocument/2006/relationships/hyperlink" Target="#DFC!A1"/><Relationship Id="rId5" Type="http://schemas.openxmlformats.org/officeDocument/2006/relationships/hyperlink" Target="#'DRE Segmentos - Novo'!A1"/><Relationship Id="rId10" Type="http://schemas.openxmlformats.org/officeDocument/2006/relationships/hyperlink" Target="#'Medicina Matura&#231;&#227;o'!A1"/><Relationship Id="rId4" Type="http://schemas.openxmlformats.org/officeDocument/2006/relationships/hyperlink" Target="#'DRE Consolidada '!B3"/><Relationship Id="rId9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98817</xdr:colOff>
      <xdr:row>9</xdr:row>
      <xdr:rowOff>126205</xdr:rowOff>
    </xdr:from>
    <xdr:to>
      <xdr:col>6</xdr:col>
      <xdr:colOff>382186</xdr:colOff>
      <xdr:row>12</xdr:row>
      <xdr:rowOff>40480</xdr:rowOff>
    </xdr:to>
    <xdr:sp macro="" textlink="">
      <xdr:nvSpPr>
        <xdr:cNvPr id="5" name="Retângulo Arredondad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313255" y="1840705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600" b="1">
              <a:solidFill>
                <a:srgbClr val="4E22A8"/>
              </a:solidFill>
              <a:latin typeface="+mn-lt"/>
            </a:rPr>
            <a:t>Base de Alunos</a:t>
          </a:r>
          <a:r>
            <a:rPr lang="pt-BR" sz="1200" b="1" baseline="0">
              <a:solidFill>
                <a:srgbClr val="4E22A8"/>
              </a:solidFill>
              <a:latin typeface="+mn-lt"/>
            </a:rPr>
            <a:t> </a:t>
          </a:r>
          <a:endParaRPr lang="pt-BR" sz="1600" b="1">
            <a:solidFill>
              <a:srgbClr val="4E22A8"/>
            </a:solidFill>
            <a:latin typeface="+mn-lt"/>
          </a:endParaRPr>
        </a:p>
      </xdr:txBody>
    </xdr:sp>
    <xdr:clientData/>
  </xdr:twoCellAnchor>
  <xdr:twoCellAnchor>
    <xdr:from>
      <xdr:col>2</xdr:col>
      <xdr:colOff>98817</xdr:colOff>
      <xdr:row>12</xdr:row>
      <xdr:rowOff>153352</xdr:rowOff>
    </xdr:from>
    <xdr:to>
      <xdr:col>6</xdr:col>
      <xdr:colOff>382186</xdr:colOff>
      <xdr:row>15</xdr:row>
      <xdr:rowOff>67627</xdr:rowOff>
    </xdr:to>
    <xdr:sp macro="" textlink="">
      <xdr:nvSpPr>
        <xdr:cNvPr id="26" name="Retângulo Arredondado 2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313255" y="2439352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Fluxo da Graduação</a:t>
          </a:r>
        </a:p>
      </xdr:txBody>
    </xdr:sp>
    <xdr:clientData/>
  </xdr:twoCellAnchor>
  <xdr:twoCellAnchor>
    <xdr:from>
      <xdr:col>7</xdr:col>
      <xdr:colOff>203596</xdr:colOff>
      <xdr:row>12</xdr:row>
      <xdr:rowOff>153352</xdr:rowOff>
    </xdr:from>
    <xdr:to>
      <xdr:col>11</xdr:col>
      <xdr:colOff>486964</xdr:colOff>
      <xdr:row>15</xdr:row>
      <xdr:rowOff>67627</xdr:rowOff>
    </xdr:to>
    <xdr:sp macro="" textlink="">
      <xdr:nvSpPr>
        <xdr:cNvPr id="27" name="Retângulo Arredondado 2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4454127" y="2439352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Balanço IFRS</a:t>
          </a:r>
        </a:p>
      </xdr:txBody>
    </xdr:sp>
    <xdr:clientData/>
  </xdr:twoCellAnchor>
  <xdr:twoCellAnchor>
    <xdr:from>
      <xdr:col>2</xdr:col>
      <xdr:colOff>98817</xdr:colOff>
      <xdr:row>19</xdr:row>
      <xdr:rowOff>2856</xdr:rowOff>
    </xdr:from>
    <xdr:to>
      <xdr:col>6</xdr:col>
      <xdr:colOff>382186</xdr:colOff>
      <xdr:row>21</xdr:row>
      <xdr:rowOff>107631</xdr:rowOff>
    </xdr:to>
    <xdr:sp macro="" textlink="">
      <xdr:nvSpPr>
        <xdr:cNvPr id="28" name="Retângulo Arredondado 2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313255" y="3622356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DRE Consolidada</a:t>
          </a:r>
        </a:p>
      </xdr:txBody>
    </xdr:sp>
    <xdr:clientData/>
  </xdr:twoCellAnchor>
  <xdr:twoCellAnchor>
    <xdr:from>
      <xdr:col>2</xdr:col>
      <xdr:colOff>98817</xdr:colOff>
      <xdr:row>22</xdr:row>
      <xdr:rowOff>22858</xdr:rowOff>
    </xdr:from>
    <xdr:to>
      <xdr:col>6</xdr:col>
      <xdr:colOff>382186</xdr:colOff>
      <xdr:row>24</xdr:row>
      <xdr:rowOff>127633</xdr:rowOff>
    </xdr:to>
    <xdr:sp macro="" textlink="">
      <xdr:nvSpPr>
        <xdr:cNvPr id="29" name="Retângulo Arredondado 2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313255" y="4213858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Segmentos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- Novo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203596</xdr:colOff>
      <xdr:row>15</xdr:row>
      <xdr:rowOff>173354</xdr:rowOff>
    </xdr:from>
    <xdr:to>
      <xdr:col>11</xdr:col>
      <xdr:colOff>486964</xdr:colOff>
      <xdr:row>18</xdr:row>
      <xdr:rowOff>93979</xdr:rowOff>
    </xdr:to>
    <xdr:sp macro="" textlink="">
      <xdr:nvSpPr>
        <xdr:cNvPr id="32" name="Retângulo Arredondado 3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454127" y="3030854"/>
          <a:ext cx="2712243" cy="4921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PMR</a:t>
          </a:r>
        </a:p>
      </xdr:txBody>
    </xdr:sp>
    <xdr:clientData/>
  </xdr:twoCellAnchor>
  <xdr:twoCellAnchor>
    <xdr:from>
      <xdr:col>7</xdr:col>
      <xdr:colOff>203596</xdr:colOff>
      <xdr:row>19</xdr:row>
      <xdr:rowOff>2856</xdr:rowOff>
    </xdr:from>
    <xdr:to>
      <xdr:col>11</xdr:col>
      <xdr:colOff>486964</xdr:colOff>
      <xdr:row>21</xdr:row>
      <xdr:rowOff>107631</xdr:rowOff>
    </xdr:to>
    <xdr:sp macro="" textlink="">
      <xdr:nvSpPr>
        <xdr:cNvPr id="33" name="Retângulo Arredondado 3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454127" y="3622356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PDD</a:t>
          </a:r>
        </a:p>
      </xdr:txBody>
    </xdr:sp>
    <xdr:clientData/>
  </xdr:twoCellAnchor>
  <xdr:twoCellAnchor>
    <xdr:from>
      <xdr:col>7</xdr:col>
      <xdr:colOff>203596</xdr:colOff>
      <xdr:row>22</xdr:row>
      <xdr:rowOff>22858</xdr:rowOff>
    </xdr:from>
    <xdr:to>
      <xdr:col>11</xdr:col>
      <xdr:colOff>486964</xdr:colOff>
      <xdr:row>24</xdr:row>
      <xdr:rowOff>121283</xdr:rowOff>
    </xdr:to>
    <xdr:sp macro="" textlink="">
      <xdr:nvSpPr>
        <xdr:cNvPr id="34" name="Retângulo Arredondado 3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454127" y="4213858"/>
          <a:ext cx="2712243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Dividendos</a:t>
          </a:r>
        </a:p>
      </xdr:txBody>
    </xdr:sp>
    <xdr:clientData/>
  </xdr:twoCellAnchor>
  <xdr:twoCellAnchor editAs="oneCell">
    <xdr:from>
      <xdr:col>4</xdr:col>
      <xdr:colOff>515271</xdr:colOff>
      <xdr:row>1</xdr:row>
      <xdr:rowOff>95250</xdr:rowOff>
    </xdr:from>
    <xdr:to>
      <xdr:col>9</xdr:col>
      <xdr:colOff>23812</xdr:colOff>
      <xdr:row>6</xdr:row>
      <xdr:rowOff>97111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4146" y="285750"/>
          <a:ext cx="2544635" cy="954361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2</xdr:col>
      <xdr:colOff>98817</xdr:colOff>
      <xdr:row>15</xdr:row>
      <xdr:rowOff>173354</xdr:rowOff>
    </xdr:from>
    <xdr:to>
      <xdr:col>6</xdr:col>
      <xdr:colOff>382186</xdr:colOff>
      <xdr:row>18</xdr:row>
      <xdr:rowOff>87629</xdr:rowOff>
    </xdr:to>
    <xdr:sp macro="" textlink="">
      <xdr:nvSpPr>
        <xdr:cNvPr id="4" name="Retângulo Arredondado 2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A41C2D5-150C-4CFA-AB9F-54F36B1F961F}"/>
            </a:ext>
          </a:extLst>
        </xdr:cNvPr>
        <xdr:cNvSpPr/>
      </xdr:nvSpPr>
      <xdr:spPr>
        <a:xfrm>
          <a:off x="1313255" y="3030854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Medicina Maturação</a:t>
          </a:r>
        </a:p>
      </xdr:txBody>
    </xdr:sp>
    <xdr:clientData/>
  </xdr:twoCellAnchor>
  <xdr:twoCellAnchor>
    <xdr:from>
      <xdr:col>7</xdr:col>
      <xdr:colOff>203595</xdr:colOff>
      <xdr:row>9</xdr:row>
      <xdr:rowOff>126205</xdr:rowOff>
    </xdr:from>
    <xdr:to>
      <xdr:col>11</xdr:col>
      <xdr:colOff>486964</xdr:colOff>
      <xdr:row>12</xdr:row>
      <xdr:rowOff>40480</xdr:rowOff>
    </xdr:to>
    <xdr:sp macro="" textlink="">
      <xdr:nvSpPr>
        <xdr:cNvPr id="3" name="Retângulo Arredondado 28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CC24B8A1-1367-4A11-AF04-A35DFD9ABDA2}"/>
            </a:ext>
          </a:extLst>
        </xdr:cNvPr>
        <xdr:cNvSpPr/>
      </xdr:nvSpPr>
      <xdr:spPr>
        <a:xfrm>
          <a:off x="4454126" y="1840705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Fluxos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de caixa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98817</xdr:colOff>
      <xdr:row>25</xdr:row>
      <xdr:rowOff>42862</xdr:rowOff>
    </xdr:from>
    <xdr:to>
      <xdr:col>6</xdr:col>
      <xdr:colOff>382186</xdr:colOff>
      <xdr:row>27</xdr:row>
      <xdr:rowOff>147637</xdr:rowOff>
    </xdr:to>
    <xdr:sp macro="" textlink="">
      <xdr:nvSpPr>
        <xdr:cNvPr id="6" name="Retângulo Arredondado 2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888012D-596E-472C-9C47-99649163F2B6}"/>
            </a:ext>
          </a:extLst>
        </xdr:cNvPr>
        <xdr:cNvSpPr/>
      </xdr:nvSpPr>
      <xdr:spPr>
        <a:xfrm>
          <a:off x="1313255" y="4805362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DRE - IFRS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12</xdr:col>
      <xdr:colOff>247651</xdr:colOff>
      <xdr:row>8</xdr:row>
      <xdr:rowOff>171450</xdr:rowOff>
    </xdr:to>
    <xdr:sp macro="" textlink="">
      <xdr:nvSpPr>
        <xdr:cNvPr id="8" name="Retângulo Arredondado 14">
          <a:extLst>
            <a:ext uri="{FF2B5EF4-FFF2-40B4-BE49-F238E27FC236}">
              <a16:creationId xmlns:a16="http://schemas.microsoft.com/office/drawing/2014/main" id="{2A0B5EFC-99CF-499A-A229-766CB9966F67}"/>
            </a:ext>
          </a:extLst>
        </xdr:cNvPr>
        <xdr:cNvSpPr/>
      </xdr:nvSpPr>
      <xdr:spPr>
        <a:xfrm>
          <a:off x="1214438" y="1333500"/>
          <a:ext cx="6319838" cy="361950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RESULTADOS FINANCEIROS E OPERACIONAIS</a:t>
          </a:r>
        </a:p>
      </xdr:txBody>
    </xdr:sp>
    <xdr:clientData/>
  </xdr:twoCellAnchor>
  <xdr:twoCellAnchor>
    <xdr:from>
      <xdr:col>7</xdr:col>
      <xdr:colOff>203596</xdr:colOff>
      <xdr:row>25</xdr:row>
      <xdr:rowOff>42862</xdr:rowOff>
    </xdr:from>
    <xdr:to>
      <xdr:col>11</xdr:col>
      <xdr:colOff>486964</xdr:colOff>
      <xdr:row>27</xdr:row>
      <xdr:rowOff>141287</xdr:rowOff>
    </xdr:to>
    <xdr:sp macro="" textlink="">
      <xdr:nvSpPr>
        <xdr:cNvPr id="7" name="Retângulo Arredondado 33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4CE3E171-E832-43EA-9939-701713DEC2BE}"/>
            </a:ext>
          </a:extLst>
        </xdr:cNvPr>
        <xdr:cNvSpPr/>
      </xdr:nvSpPr>
      <xdr:spPr>
        <a:xfrm>
          <a:off x="4454127" y="4805362"/>
          <a:ext cx="2712243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Histórico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EBITDA LTM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133350</xdr:colOff>
      <xdr:row>4</xdr:row>
      <xdr:rowOff>114300</xdr:rowOff>
    </xdr:from>
    <xdr:to>
      <xdr:col>39</xdr:col>
      <xdr:colOff>0</xdr:colOff>
      <xdr:row>4</xdr:row>
      <xdr:rowOff>114300</xdr:rowOff>
    </xdr:to>
    <xdr:cxnSp macro="">
      <xdr:nvCxnSpPr>
        <xdr:cNvPr id="2" name="Conector de seta reta 1">
          <a:extLst>
            <a:ext uri="{FF2B5EF4-FFF2-40B4-BE49-F238E27FC236}">
              <a16:creationId xmlns:a16="http://schemas.microsoft.com/office/drawing/2014/main" id="{33E523C3-D207-461F-898D-80AD0A4EF007}"/>
            </a:ext>
          </a:extLst>
        </xdr:cNvPr>
        <xdr:cNvCxnSpPr/>
      </xdr:nvCxnSpPr>
      <xdr:spPr>
        <a:xfrm>
          <a:off x="8324850" y="781050"/>
          <a:ext cx="5810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A6982A0-7E44-46FC-B7A3-5905AE94A7C4}">
  <we:reference id="29673e3c-d826-4f00-92ee-162334a52b1a" version="1.0.0.8" store="EXCatalog" storeType="EXCatalog"/>
  <we:alternateReferences>
    <we:reference id="WA200009404" version="1.0.0.8" store="pt-BR" storeType="OMEX"/>
  </we:alternateReferences>
  <we:properties>
    <we:property name="claude.fileId" value="&quot;a7743ab9-ad54-425a-9a3e-f68bf496c3c1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tabColor theme="9" tint="0.79998168889431442"/>
  </sheetPr>
  <dimension ref="B1:M31"/>
  <sheetViews>
    <sheetView showGridLines="0" tabSelected="1" zoomScale="80" zoomScaleNormal="80" workbookViewId="0"/>
  </sheetViews>
  <sheetFormatPr defaultColWidth="0" defaultRowHeight="14.4" zeroHeight="1"/>
  <cols>
    <col min="1" max="14" width="9.109375" style="264" customWidth="1"/>
    <col min="15" max="16384" width="0" style="264" hidden="1"/>
  </cols>
  <sheetData>
    <row r="1" spans="2:13"/>
    <row r="2" spans="2:13">
      <c r="B2"/>
      <c r="C2"/>
      <c r="D2"/>
      <c r="E2"/>
      <c r="F2"/>
      <c r="G2"/>
      <c r="H2"/>
      <c r="I2"/>
      <c r="J2"/>
      <c r="K2"/>
      <c r="L2"/>
      <c r="M2"/>
    </row>
    <row r="3" spans="2:13">
      <c r="B3"/>
      <c r="C3"/>
      <c r="D3"/>
      <c r="E3"/>
      <c r="F3"/>
      <c r="G3"/>
      <c r="H3"/>
      <c r="I3"/>
      <c r="J3"/>
      <c r="K3"/>
      <c r="L3"/>
      <c r="M3"/>
    </row>
    <row r="4" spans="2:13">
      <c r="B4"/>
      <c r="C4"/>
      <c r="D4"/>
      <c r="E4"/>
      <c r="F4"/>
      <c r="G4"/>
      <c r="H4"/>
      <c r="I4"/>
      <c r="J4"/>
      <c r="K4"/>
      <c r="L4"/>
      <c r="M4"/>
    </row>
    <row r="5" spans="2:13">
      <c r="B5"/>
      <c r="C5"/>
      <c r="D5"/>
      <c r="E5"/>
      <c r="F5"/>
      <c r="G5"/>
      <c r="H5"/>
      <c r="I5"/>
      <c r="J5"/>
      <c r="K5"/>
      <c r="L5"/>
      <c r="M5"/>
    </row>
    <row r="6" spans="2:13">
      <c r="B6"/>
      <c r="C6"/>
      <c r="D6"/>
      <c r="E6"/>
      <c r="F6"/>
      <c r="G6"/>
      <c r="H6"/>
      <c r="I6"/>
      <c r="J6"/>
      <c r="K6"/>
      <c r="L6"/>
      <c r="M6"/>
    </row>
    <row r="7" spans="2:13">
      <c r="B7"/>
      <c r="C7"/>
      <c r="D7"/>
      <c r="E7"/>
      <c r="F7"/>
      <c r="G7"/>
      <c r="H7"/>
      <c r="I7"/>
      <c r="J7"/>
      <c r="K7"/>
      <c r="L7"/>
      <c r="M7"/>
    </row>
    <row r="8" spans="2:13">
      <c r="B8"/>
      <c r="C8"/>
      <c r="D8"/>
      <c r="E8"/>
      <c r="F8"/>
      <c r="G8"/>
      <c r="H8"/>
      <c r="I8"/>
      <c r="J8"/>
      <c r="K8"/>
      <c r="L8"/>
      <c r="M8"/>
    </row>
    <row r="9" spans="2:13">
      <c r="B9"/>
      <c r="C9"/>
      <c r="D9"/>
      <c r="E9"/>
      <c r="F9"/>
      <c r="G9"/>
      <c r="H9"/>
      <c r="I9"/>
      <c r="J9"/>
      <c r="K9"/>
      <c r="L9"/>
      <c r="M9"/>
    </row>
    <row r="10" spans="2:13">
      <c r="B10"/>
      <c r="C10"/>
      <c r="D10"/>
      <c r="E10"/>
      <c r="F10"/>
      <c r="G10"/>
      <c r="H10"/>
      <c r="I10"/>
      <c r="J10"/>
      <c r="K10"/>
      <c r="L10"/>
      <c r="M10"/>
    </row>
    <row r="11" spans="2:13">
      <c r="B11"/>
      <c r="C11"/>
      <c r="D11"/>
      <c r="E11"/>
      <c r="F11"/>
      <c r="G11"/>
      <c r="H11"/>
      <c r="I11"/>
      <c r="J11"/>
      <c r="K11"/>
      <c r="L11"/>
      <c r="M11"/>
    </row>
    <row r="12" spans="2:13">
      <c r="B12"/>
      <c r="C12"/>
      <c r="D12"/>
      <c r="E12"/>
      <c r="F12"/>
      <c r="G12"/>
      <c r="H12"/>
      <c r="I12"/>
      <c r="J12"/>
      <c r="K12"/>
      <c r="L12"/>
      <c r="M12"/>
    </row>
    <row r="13" spans="2:13">
      <c r="B13"/>
      <c r="C13"/>
      <c r="D13"/>
      <c r="E13"/>
      <c r="F13"/>
      <c r="G13"/>
      <c r="H13"/>
      <c r="I13"/>
      <c r="J13"/>
      <c r="K13"/>
      <c r="L13"/>
      <c r="M13"/>
    </row>
    <row r="14" spans="2:13">
      <c r="B14"/>
      <c r="C14"/>
      <c r="D14"/>
      <c r="E14"/>
      <c r="F14"/>
      <c r="G14"/>
      <c r="H14"/>
      <c r="I14"/>
      <c r="J14"/>
      <c r="K14"/>
      <c r="L14"/>
      <c r="M14"/>
    </row>
    <row r="15" spans="2:13">
      <c r="B15"/>
      <c r="C15"/>
      <c r="D15"/>
      <c r="E15"/>
      <c r="F15"/>
      <c r="G15"/>
      <c r="H15"/>
      <c r="I15"/>
      <c r="J15"/>
      <c r="K15"/>
      <c r="L15"/>
      <c r="M15"/>
    </row>
    <row r="16" spans="2:13">
      <c r="B16"/>
      <c r="C16"/>
      <c r="D16"/>
      <c r="E16"/>
      <c r="F16"/>
      <c r="G16"/>
      <c r="H16"/>
      <c r="I16"/>
      <c r="J16"/>
      <c r="K16"/>
      <c r="L16"/>
      <c r="M16"/>
    </row>
    <row r="17" spans="2:13">
      <c r="B17"/>
      <c r="C17"/>
      <c r="D17"/>
      <c r="E17"/>
      <c r="F17"/>
      <c r="G17"/>
      <c r="H17"/>
      <c r="I17"/>
      <c r="J17"/>
      <c r="K17"/>
      <c r="L17"/>
      <c r="M17"/>
    </row>
    <row r="18" spans="2:13">
      <c r="B18"/>
      <c r="C18"/>
      <c r="D18"/>
      <c r="E18"/>
      <c r="F18"/>
      <c r="G18"/>
      <c r="H18"/>
      <c r="I18"/>
      <c r="J18"/>
      <c r="K18"/>
      <c r="L18"/>
      <c r="M18"/>
    </row>
    <row r="19" spans="2:13">
      <c r="B19"/>
      <c r="C19"/>
      <c r="D19"/>
      <c r="E19"/>
      <c r="F19"/>
      <c r="G19"/>
      <c r="H19"/>
      <c r="I19"/>
      <c r="J19"/>
      <c r="K19"/>
      <c r="L19"/>
      <c r="M19"/>
    </row>
    <row r="20" spans="2:13">
      <c r="B20"/>
      <c r="C20"/>
      <c r="D20"/>
      <c r="E20"/>
      <c r="F20"/>
      <c r="G20"/>
      <c r="H20"/>
      <c r="I20"/>
      <c r="J20"/>
      <c r="K20"/>
      <c r="L20"/>
      <c r="M20"/>
    </row>
    <row r="21" spans="2:13">
      <c r="B21"/>
      <c r="C21"/>
      <c r="D21"/>
      <c r="E21"/>
      <c r="F21"/>
      <c r="G21"/>
      <c r="H21"/>
      <c r="I21"/>
      <c r="J21"/>
      <c r="K21"/>
      <c r="L21"/>
      <c r="M21"/>
    </row>
    <row r="22" spans="2:13">
      <c r="B22"/>
      <c r="C22"/>
      <c r="D22"/>
      <c r="E22"/>
      <c r="F22"/>
      <c r="G22"/>
      <c r="H22"/>
      <c r="I22"/>
      <c r="J22"/>
      <c r="K22"/>
      <c r="L22"/>
      <c r="M22"/>
    </row>
    <row r="23" spans="2:13">
      <c r="B23"/>
      <c r="C23"/>
      <c r="D23"/>
      <c r="E23"/>
      <c r="F23"/>
      <c r="G23"/>
      <c r="H23"/>
      <c r="I23"/>
      <c r="J23"/>
      <c r="K23"/>
      <c r="L23"/>
      <c r="M23"/>
    </row>
    <row r="24" spans="2:13">
      <c r="B24"/>
      <c r="C24"/>
      <c r="D24"/>
      <c r="E24"/>
      <c r="F24"/>
      <c r="G24"/>
      <c r="H24"/>
      <c r="I24"/>
      <c r="J24"/>
      <c r="K24"/>
      <c r="L24"/>
      <c r="M24"/>
    </row>
    <row r="25" spans="2:13">
      <c r="B25"/>
      <c r="C25"/>
      <c r="D25"/>
      <c r="E25"/>
      <c r="F25"/>
      <c r="G25"/>
      <c r="H25"/>
      <c r="I25"/>
      <c r="J25"/>
      <c r="K25"/>
      <c r="L25"/>
      <c r="M25"/>
    </row>
    <row r="26" spans="2:13">
      <c r="B26"/>
      <c r="C26"/>
      <c r="D26"/>
      <c r="E26"/>
      <c r="F26"/>
      <c r="G26"/>
      <c r="H26"/>
      <c r="I26"/>
      <c r="J26"/>
      <c r="K26"/>
      <c r="L26"/>
      <c r="M26"/>
    </row>
    <row r="27" spans="2:13">
      <c r="B27"/>
      <c r="C27"/>
      <c r="D27"/>
      <c r="E27"/>
      <c r="F27"/>
      <c r="G27"/>
      <c r="H27"/>
      <c r="I27"/>
      <c r="J27"/>
      <c r="K27"/>
      <c r="L27"/>
      <c r="M27"/>
    </row>
    <row r="28" spans="2:13">
      <c r="B28"/>
      <c r="C28"/>
      <c r="D28"/>
      <c r="E28"/>
      <c r="F28"/>
      <c r="G28"/>
      <c r="H28"/>
      <c r="I28"/>
      <c r="J28"/>
      <c r="K28"/>
      <c r="L28"/>
      <c r="M28"/>
    </row>
    <row r="29" spans="2:13">
      <c r="B29"/>
      <c r="C29"/>
      <c r="D29"/>
      <c r="E29"/>
      <c r="F29"/>
      <c r="G29"/>
      <c r="H29"/>
      <c r="I29"/>
      <c r="J29"/>
      <c r="K29"/>
      <c r="L29"/>
      <c r="M29"/>
    </row>
    <row r="30" spans="2:13">
      <c r="B30"/>
      <c r="C30"/>
      <c r="D30"/>
      <c r="E30"/>
      <c r="F30"/>
      <c r="G30"/>
      <c r="H30"/>
      <c r="I30"/>
      <c r="J30"/>
      <c r="K30"/>
      <c r="L30"/>
      <c r="M30"/>
    </row>
    <row r="31" spans="2:13"/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1:AJ18"/>
  <sheetViews>
    <sheetView showGridLines="0" zoomScale="85" zoomScaleNormal="85" workbookViewId="0">
      <pane xSplit="2" ySplit="4" topLeftCell="Z5" activePane="bottomRight" state="frozen"/>
      <selection activeCell="B2" sqref="B2"/>
      <selection pane="topRight" activeCell="B2" sqref="B2"/>
      <selection pane="bottomLeft" activeCell="B2" sqref="B2"/>
      <selection pane="bottomRight" activeCell="AE25" sqref="AE25"/>
    </sheetView>
  </sheetViews>
  <sheetFormatPr defaultColWidth="10.6640625" defaultRowHeight="15" customHeight="1" outlineLevelCol="1"/>
  <cols>
    <col min="1" max="1" width="1.6640625" customWidth="1"/>
    <col min="2" max="2" width="45.6640625" customWidth="1"/>
    <col min="3" max="10" width="10.6640625" hidden="1" customWidth="1" outlineLevel="1"/>
    <col min="11" max="11" width="10.6640625" hidden="1" customWidth="1" outlineLevel="1" collapsed="1"/>
    <col min="12" max="14" width="10.6640625" hidden="1" customWidth="1" outlineLevel="1"/>
    <col min="15" max="15" width="10.6640625" collapsed="1"/>
  </cols>
  <sheetData>
    <row r="1" spans="2:36" ht="18">
      <c r="B1" s="331" t="s">
        <v>367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</row>
    <row r="2" spans="2:36" ht="14.4">
      <c r="B2" s="280" t="s">
        <v>379</v>
      </c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</row>
    <row r="3" spans="2:36" ht="14.4">
      <c r="B3" s="280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287"/>
      <c r="Q3" s="287"/>
      <c r="R3" s="287"/>
      <c r="S3" s="287"/>
      <c r="T3" s="287"/>
      <c r="U3" s="287"/>
      <c r="V3" s="287"/>
      <c r="W3" s="287"/>
      <c r="X3" s="287"/>
      <c r="Y3" s="287"/>
      <c r="Z3" s="287"/>
      <c r="AA3" s="287"/>
      <c r="AB3" s="287"/>
      <c r="AC3" s="287"/>
      <c r="AD3" s="287"/>
    </row>
    <row r="4" spans="2:36" ht="14.4">
      <c r="B4" s="90" t="s">
        <v>380</v>
      </c>
      <c r="C4" s="131" t="str">
        <f>'Histórico Ebitda LTM'!C4</f>
        <v>1T18</v>
      </c>
      <c r="D4" s="131" t="str">
        <f>'Histórico Ebitda LTM'!D4</f>
        <v>2T18</v>
      </c>
      <c r="E4" s="131" t="str">
        <f>'Histórico Ebitda LTM'!E4</f>
        <v>3T18</v>
      </c>
      <c r="F4" s="131" t="str">
        <f>'Histórico Ebitda LTM'!F4</f>
        <v>4T18</v>
      </c>
      <c r="G4" s="131" t="str">
        <f>'Histórico Ebitda LTM'!G4</f>
        <v>1T19</v>
      </c>
      <c r="H4" s="131" t="str">
        <f>'Histórico Ebitda LTM'!H4</f>
        <v>2T19</v>
      </c>
      <c r="I4" s="131" t="str">
        <f>'Histórico Ebitda LTM'!I4</f>
        <v>3T19</v>
      </c>
      <c r="J4" s="131" t="str">
        <f>'Histórico Ebitda LTM'!J4</f>
        <v>4T19</v>
      </c>
      <c r="K4" s="131" t="str">
        <f>'Histórico Ebitda LTM'!K4</f>
        <v>1T20</v>
      </c>
      <c r="L4" s="131" t="str">
        <f>'Histórico Ebitda LTM'!L4</f>
        <v>2T20</v>
      </c>
      <c r="M4" s="131" t="str">
        <f>'Histórico Ebitda LTM'!M4</f>
        <v>3T20</v>
      </c>
      <c r="N4" s="131" t="str">
        <f>'Histórico Ebitda LTM'!N4</f>
        <v>4T20</v>
      </c>
      <c r="O4" s="131" t="str">
        <f>'Histórico Ebitda LTM'!O4</f>
        <v>1T21</v>
      </c>
      <c r="P4" s="131" t="str">
        <f>'Histórico Ebitda LTM'!P4</f>
        <v>2T21</v>
      </c>
      <c r="Q4" s="131" t="str">
        <f>'Histórico Ebitda LTM'!Q4</f>
        <v>3T21</v>
      </c>
      <c r="R4" s="131" t="str">
        <f>'Histórico Ebitda LTM'!R4</f>
        <v>4T21</v>
      </c>
      <c r="S4" s="131" t="str">
        <f>'Histórico Ebitda LTM'!S4</f>
        <v>1T22</v>
      </c>
      <c r="T4" s="131" t="str">
        <f>'Histórico Ebitda LTM'!T4</f>
        <v>2T22</v>
      </c>
      <c r="U4" s="131" t="str">
        <f>'Histórico Ebitda LTM'!U4</f>
        <v>3T22</v>
      </c>
      <c r="V4" s="131" t="str">
        <f>'Histórico Ebitda LTM'!V4</f>
        <v>4T22</v>
      </c>
      <c r="W4" s="131" t="str">
        <f>'Histórico Ebitda LTM'!W4</f>
        <v>1T23</v>
      </c>
      <c r="X4" s="131" t="str">
        <f>'Histórico Ebitda LTM'!X4</f>
        <v>2T23</v>
      </c>
      <c r="Y4" s="131" t="str">
        <f>'Histórico Ebitda LTM'!Y4</f>
        <v>3T23</v>
      </c>
      <c r="Z4" s="131" t="str">
        <f>'Histórico Ebitda LTM'!Z4</f>
        <v>4T23</v>
      </c>
      <c r="AA4" s="131" t="str">
        <f>'Histórico Ebitda LTM'!AA4</f>
        <v>1T24</v>
      </c>
      <c r="AB4" s="131" t="str">
        <f>'Histórico Ebitda LTM'!AB4</f>
        <v>2T24</v>
      </c>
      <c r="AC4" s="131" t="str">
        <f>'Histórico Ebitda LTM'!AC4</f>
        <v>3T24</v>
      </c>
      <c r="AD4" s="131" t="str">
        <f>'Histórico Ebitda LTM'!AD4</f>
        <v>4T24</v>
      </c>
      <c r="AE4" s="131" t="str">
        <f>'Histórico Ebitda LTM'!AE4</f>
        <v>1T25</v>
      </c>
      <c r="AF4" s="131" t="str">
        <f>'Histórico Ebitda LTM'!AF4</f>
        <v>2T25</v>
      </c>
      <c r="AG4" s="131" t="str">
        <f>'Histórico Ebitda LTM'!AG4</f>
        <v>3T25</v>
      </c>
      <c r="AH4" s="131" t="str">
        <f>'Histórico Ebitda LTM'!AH4</f>
        <v>4T25</v>
      </c>
      <c r="AI4" s="131" t="str">
        <f>'Histórico Ebitda LTM'!AI4</f>
        <v>1T26</v>
      </c>
      <c r="AJ4" s="131" t="str">
        <f>'Histórico Ebitda LTM'!AJ4</f>
        <v>2T26</v>
      </c>
    </row>
    <row r="5" spans="2:36" ht="14.4">
      <c r="B5" s="116" t="s">
        <v>274</v>
      </c>
      <c r="C5" s="151" t="s">
        <v>340</v>
      </c>
      <c r="D5" s="151" t="s">
        <v>340</v>
      </c>
      <c r="E5" s="151" t="s">
        <v>340</v>
      </c>
      <c r="F5" s="151" t="s">
        <v>340</v>
      </c>
      <c r="G5" s="151" t="s">
        <v>340</v>
      </c>
      <c r="H5" s="151" t="s">
        <v>340</v>
      </c>
      <c r="I5" s="151" t="s">
        <v>340</v>
      </c>
      <c r="J5" s="151" t="s">
        <v>340</v>
      </c>
      <c r="K5" s="117">
        <v>120447</v>
      </c>
      <c r="L5" s="117">
        <v>113654</v>
      </c>
      <c r="M5" s="117">
        <v>114257</v>
      </c>
      <c r="N5" s="117">
        <v>108827</v>
      </c>
      <c r="O5" s="117">
        <v>133791</v>
      </c>
      <c r="P5" s="117">
        <v>316334</v>
      </c>
      <c r="Q5" s="117">
        <v>306700</v>
      </c>
      <c r="R5" s="117">
        <v>318323</v>
      </c>
      <c r="S5" s="117">
        <v>330108</v>
      </c>
      <c r="T5" s="117">
        <v>326535</v>
      </c>
      <c r="U5" s="117">
        <v>327002</v>
      </c>
      <c r="V5" s="117">
        <v>331812</v>
      </c>
      <c r="W5" s="117">
        <v>348516</v>
      </c>
      <c r="X5" s="117">
        <v>353218</v>
      </c>
      <c r="Y5" s="117">
        <v>334326</v>
      </c>
      <c r="Z5" s="117">
        <v>343168</v>
      </c>
      <c r="AA5" s="117">
        <v>336828</v>
      </c>
      <c r="AB5" s="117">
        <f>SUM(AB6:AB8)</f>
        <v>342307</v>
      </c>
      <c r="AC5" s="117">
        <f>SUM(AC6:AC8)</f>
        <v>323127</v>
      </c>
      <c r="AD5" s="117">
        <v>324846</v>
      </c>
      <c r="AE5" s="117">
        <f t="shared" ref="AE5:AJ5" si="0">SUM(AE6:AE8)</f>
        <v>334069</v>
      </c>
      <c r="AF5" s="117">
        <f t="shared" si="0"/>
        <v>332865</v>
      </c>
      <c r="AG5" s="117">
        <f t="shared" si="0"/>
        <v>312408</v>
      </c>
      <c r="AH5" s="117">
        <f t="shared" si="0"/>
        <v>310748</v>
      </c>
      <c r="AI5" s="117">
        <f t="shared" si="0"/>
        <v>313352</v>
      </c>
      <c r="AJ5" s="117">
        <f t="shared" si="0"/>
        <v>302394</v>
      </c>
    </row>
    <row r="6" spans="2:36" ht="14.4">
      <c r="B6" s="118" t="s">
        <v>251</v>
      </c>
      <c r="C6" s="152" t="s">
        <v>340</v>
      </c>
      <c r="D6" s="152" t="s">
        <v>340</v>
      </c>
      <c r="E6" s="152" t="s">
        <v>340</v>
      </c>
      <c r="F6" s="152" t="s">
        <v>340</v>
      </c>
      <c r="G6" s="152" t="s">
        <v>340</v>
      </c>
      <c r="H6" s="152" t="s">
        <v>340</v>
      </c>
      <c r="I6" s="152" t="s">
        <v>340</v>
      </c>
      <c r="J6" s="152" t="s">
        <v>340</v>
      </c>
      <c r="K6" s="119">
        <v>118481</v>
      </c>
      <c r="L6" s="119">
        <v>111068</v>
      </c>
      <c r="M6" s="119">
        <v>111582</v>
      </c>
      <c r="N6" s="119">
        <v>106120</v>
      </c>
      <c r="O6" s="119">
        <v>125158</v>
      </c>
      <c r="P6" s="119">
        <v>247638</v>
      </c>
      <c r="Q6" s="119">
        <v>239722</v>
      </c>
      <c r="R6" s="119">
        <v>232890</v>
      </c>
      <c r="S6" s="119">
        <v>239282</v>
      </c>
      <c r="T6" s="119">
        <v>224013</v>
      </c>
      <c r="U6" s="119">
        <v>221827</v>
      </c>
      <c r="V6" s="119">
        <v>213697</v>
      </c>
      <c r="W6" s="119">
        <v>229419</v>
      </c>
      <c r="X6" s="119">
        <v>220287</v>
      </c>
      <c r="Y6" s="119">
        <v>213334</v>
      </c>
      <c r="Z6" s="119">
        <v>205273</v>
      </c>
      <c r="AA6" s="119">
        <v>208939</v>
      </c>
      <c r="AB6" s="119">
        <v>202681</v>
      </c>
      <c r="AC6" s="119">
        <v>196647</v>
      </c>
      <c r="AD6" s="119">
        <v>191351</v>
      </c>
      <c r="AE6" s="119">
        <v>207429</v>
      </c>
      <c r="AF6" s="119">
        <v>199991</v>
      </c>
      <c r="AG6" s="119">
        <v>194838</v>
      </c>
      <c r="AH6" s="119">
        <v>187378</v>
      </c>
      <c r="AI6" s="119">
        <v>207330</v>
      </c>
      <c r="AJ6" s="119">
        <v>193582</v>
      </c>
    </row>
    <row r="7" spans="2:36" ht="14.4">
      <c r="B7" s="118" t="s">
        <v>252</v>
      </c>
      <c r="C7" s="152" t="s">
        <v>340</v>
      </c>
      <c r="D7" s="152" t="s">
        <v>340</v>
      </c>
      <c r="E7" s="152" t="s">
        <v>340</v>
      </c>
      <c r="F7" s="152" t="s">
        <v>340</v>
      </c>
      <c r="G7" s="152" t="s">
        <v>340</v>
      </c>
      <c r="H7" s="152" t="s">
        <v>340</v>
      </c>
      <c r="I7" s="152" t="s">
        <v>340</v>
      </c>
      <c r="J7" s="152" t="s">
        <v>340</v>
      </c>
      <c r="K7" s="119">
        <v>381</v>
      </c>
      <c r="L7" s="119">
        <v>441</v>
      </c>
      <c r="M7" s="119">
        <v>232</v>
      </c>
      <c r="N7" s="119">
        <v>283</v>
      </c>
      <c r="O7" s="119">
        <v>3793</v>
      </c>
      <c r="P7" s="119">
        <v>58711</v>
      </c>
      <c r="Q7" s="119">
        <v>57117</v>
      </c>
      <c r="R7" s="119">
        <v>75506</v>
      </c>
      <c r="S7" s="119">
        <v>80072</v>
      </c>
      <c r="T7" s="119">
        <v>91503</v>
      </c>
      <c r="U7" s="119">
        <v>94371</v>
      </c>
      <c r="V7" s="119">
        <v>107278</v>
      </c>
      <c r="W7" s="119">
        <v>107176</v>
      </c>
      <c r="X7" s="119">
        <v>120893</v>
      </c>
      <c r="Y7" s="119">
        <v>109547</v>
      </c>
      <c r="Z7" s="119">
        <v>126361</v>
      </c>
      <c r="AA7" s="119">
        <v>115906</v>
      </c>
      <c r="AB7" s="119">
        <v>127408</v>
      </c>
      <c r="AC7" s="119">
        <v>114854</v>
      </c>
      <c r="AD7" s="119">
        <v>121879</v>
      </c>
      <c r="AE7" s="119">
        <v>114564</v>
      </c>
      <c r="AF7" s="119">
        <v>120681</v>
      </c>
      <c r="AG7" s="119">
        <v>105349</v>
      </c>
      <c r="AH7" s="119">
        <v>111181</v>
      </c>
      <c r="AI7" s="119">
        <v>93428</v>
      </c>
      <c r="AJ7" s="119">
        <v>96195</v>
      </c>
    </row>
    <row r="8" spans="2:36" ht="14.4">
      <c r="B8" s="118" t="s">
        <v>253</v>
      </c>
      <c r="C8" s="152" t="s">
        <v>340</v>
      </c>
      <c r="D8" s="152" t="s">
        <v>340</v>
      </c>
      <c r="E8" s="152" t="s">
        <v>340</v>
      </c>
      <c r="F8" s="152" t="s">
        <v>340</v>
      </c>
      <c r="G8" s="152" t="s">
        <v>340</v>
      </c>
      <c r="H8" s="152" t="s">
        <v>340</v>
      </c>
      <c r="I8" s="152" t="s">
        <v>340</v>
      </c>
      <c r="J8" s="152" t="s">
        <v>340</v>
      </c>
      <c r="K8" s="119">
        <v>1585</v>
      </c>
      <c r="L8" s="119">
        <v>2145</v>
      </c>
      <c r="M8" s="119">
        <v>2443</v>
      </c>
      <c r="N8" s="119">
        <v>2424</v>
      </c>
      <c r="O8" s="119">
        <v>4840</v>
      </c>
      <c r="P8" s="119">
        <v>9985</v>
      </c>
      <c r="Q8" s="119">
        <v>9861</v>
      </c>
      <c r="R8" s="119">
        <v>9927</v>
      </c>
      <c r="S8" s="119">
        <v>10754</v>
      </c>
      <c r="T8" s="119">
        <v>11019</v>
      </c>
      <c r="U8" s="119">
        <v>10804</v>
      </c>
      <c r="V8" s="119">
        <v>10837</v>
      </c>
      <c r="W8" s="119">
        <v>11921</v>
      </c>
      <c r="X8" s="119">
        <v>12038</v>
      </c>
      <c r="Y8" s="119">
        <v>11445</v>
      </c>
      <c r="Z8" s="119">
        <v>11534</v>
      </c>
      <c r="AA8" s="119">
        <v>11983</v>
      </c>
      <c r="AB8" s="119">
        <v>12218</v>
      </c>
      <c r="AC8" s="119">
        <v>11626</v>
      </c>
      <c r="AD8" s="119">
        <v>11616</v>
      </c>
      <c r="AE8" s="119">
        <v>12076</v>
      </c>
      <c r="AF8" s="119">
        <v>12193</v>
      </c>
      <c r="AG8" s="119">
        <v>12221</v>
      </c>
      <c r="AH8" s="119">
        <v>12189</v>
      </c>
      <c r="AI8" s="119">
        <v>12594</v>
      </c>
      <c r="AJ8" s="119">
        <v>12617</v>
      </c>
    </row>
    <row r="9" spans="2:36" ht="14.4">
      <c r="B9" s="120" t="s">
        <v>273</v>
      </c>
      <c r="C9" s="153" t="s">
        <v>340</v>
      </c>
      <c r="D9" s="153" t="s">
        <v>340</v>
      </c>
      <c r="E9" s="153" t="s">
        <v>340</v>
      </c>
      <c r="F9" s="153" t="s">
        <v>340</v>
      </c>
      <c r="G9" s="153" t="s">
        <v>340</v>
      </c>
      <c r="H9" s="153" t="s">
        <v>340</v>
      </c>
      <c r="I9" s="153" t="s">
        <v>340</v>
      </c>
      <c r="J9" s="153" t="s">
        <v>340</v>
      </c>
      <c r="K9" s="121">
        <v>1409</v>
      </c>
      <c r="L9" s="121">
        <v>1358</v>
      </c>
      <c r="M9" s="121">
        <v>1420</v>
      </c>
      <c r="N9" s="121">
        <v>1405</v>
      </c>
      <c r="O9" s="121">
        <v>1822</v>
      </c>
      <c r="P9" s="121">
        <v>3930</v>
      </c>
      <c r="Q9" s="121">
        <v>3862</v>
      </c>
      <c r="R9" s="121">
        <v>2698</v>
      </c>
      <c r="S9" s="121">
        <v>2701</v>
      </c>
      <c r="T9" s="121">
        <v>2651</v>
      </c>
      <c r="U9" s="121">
        <v>2542</v>
      </c>
      <c r="V9" s="121">
        <v>2159</v>
      </c>
      <c r="W9" s="121">
        <v>1864</v>
      </c>
      <c r="X9" s="121">
        <v>1848</v>
      </c>
      <c r="Y9" s="121">
        <v>1914</v>
      </c>
      <c r="Z9" s="121">
        <v>2080</v>
      </c>
      <c r="AA9" s="121">
        <v>2025</v>
      </c>
      <c r="AB9" s="121">
        <f>AB10</f>
        <v>1997</v>
      </c>
      <c r="AC9" s="121">
        <f>AC10</f>
        <v>1707</v>
      </c>
      <c r="AD9" s="121">
        <v>1718</v>
      </c>
      <c r="AE9" s="121">
        <f t="shared" ref="AE9:AJ9" si="1">AE10</f>
        <v>1853</v>
      </c>
      <c r="AF9" s="121">
        <f t="shared" si="1"/>
        <v>1847</v>
      </c>
      <c r="AG9" s="121">
        <f t="shared" si="1"/>
        <v>1580</v>
      </c>
      <c r="AH9" s="121">
        <f t="shared" si="1"/>
        <v>1619</v>
      </c>
      <c r="AI9" s="121">
        <f t="shared" si="1"/>
        <v>1717</v>
      </c>
      <c r="AJ9" s="121">
        <f t="shared" si="1"/>
        <v>1697</v>
      </c>
    </row>
    <row r="10" spans="2:36" ht="14.4">
      <c r="B10" s="118" t="s">
        <v>251</v>
      </c>
      <c r="C10" s="152" t="s">
        <v>340</v>
      </c>
      <c r="D10" s="152" t="s">
        <v>340</v>
      </c>
      <c r="E10" s="152" t="s">
        <v>340</v>
      </c>
      <c r="F10" s="152" t="s">
        <v>340</v>
      </c>
      <c r="G10" s="152" t="s">
        <v>340</v>
      </c>
      <c r="H10" s="152" t="s">
        <v>340</v>
      </c>
      <c r="I10" s="152" t="s">
        <v>340</v>
      </c>
      <c r="J10" s="152" t="s">
        <v>340</v>
      </c>
      <c r="K10" s="119">
        <v>1409</v>
      </c>
      <c r="L10" s="119">
        <v>1358</v>
      </c>
      <c r="M10" s="119">
        <v>1420</v>
      </c>
      <c r="N10" s="119">
        <v>1405</v>
      </c>
      <c r="O10" s="119">
        <v>1822</v>
      </c>
      <c r="P10" s="119">
        <v>3930</v>
      </c>
      <c r="Q10" s="119">
        <v>3862</v>
      </c>
      <c r="R10" s="119">
        <v>2698</v>
      </c>
      <c r="S10" s="119">
        <v>2701</v>
      </c>
      <c r="T10" s="119">
        <v>2651</v>
      </c>
      <c r="U10" s="119">
        <v>2542</v>
      </c>
      <c r="V10" s="119">
        <v>2159</v>
      </c>
      <c r="W10" s="119">
        <v>1864</v>
      </c>
      <c r="X10" s="119">
        <v>1848</v>
      </c>
      <c r="Y10" s="119">
        <v>1914</v>
      </c>
      <c r="Z10" s="119">
        <v>2080</v>
      </c>
      <c r="AA10" s="119">
        <v>2025</v>
      </c>
      <c r="AB10" s="119">
        <v>1997</v>
      </c>
      <c r="AC10" s="119">
        <v>1707</v>
      </c>
      <c r="AD10" s="119">
        <v>1718</v>
      </c>
      <c r="AE10" s="119">
        <v>1853</v>
      </c>
      <c r="AF10" s="119">
        <v>1847</v>
      </c>
      <c r="AG10" s="119">
        <v>1580</v>
      </c>
      <c r="AH10" s="119">
        <v>1619</v>
      </c>
      <c r="AI10" s="119">
        <v>1717</v>
      </c>
      <c r="AJ10" s="119">
        <v>1697</v>
      </c>
    </row>
    <row r="11" spans="2:36" ht="14.4">
      <c r="B11" s="122" t="s">
        <v>254</v>
      </c>
      <c r="C11" s="154" t="s">
        <v>340</v>
      </c>
      <c r="D11" s="154" t="s">
        <v>340</v>
      </c>
      <c r="E11" s="154" t="s">
        <v>340</v>
      </c>
      <c r="F11" s="154" t="s">
        <v>340</v>
      </c>
      <c r="G11" s="154" t="s">
        <v>340</v>
      </c>
      <c r="H11" s="154" t="s">
        <v>340</v>
      </c>
      <c r="I11" s="154" t="s">
        <v>340</v>
      </c>
      <c r="J11" s="154" t="s">
        <v>340</v>
      </c>
      <c r="K11" s="123">
        <v>121856</v>
      </c>
      <c r="L11" s="123">
        <v>115012</v>
      </c>
      <c r="M11" s="123">
        <v>115677</v>
      </c>
      <c r="N11" s="123">
        <v>110232</v>
      </c>
      <c r="O11" s="123">
        <v>135613</v>
      </c>
      <c r="P11" s="123">
        <v>320264</v>
      </c>
      <c r="Q11" s="123">
        <v>310562</v>
      </c>
      <c r="R11" s="123">
        <v>321021</v>
      </c>
      <c r="S11" s="123">
        <v>332809</v>
      </c>
      <c r="T11" s="123">
        <v>329186</v>
      </c>
      <c r="U11" s="123">
        <v>329544</v>
      </c>
      <c r="V11" s="123">
        <v>333971</v>
      </c>
      <c r="W11" s="123">
        <v>350380</v>
      </c>
      <c r="X11" s="123">
        <v>355066</v>
      </c>
      <c r="Y11" s="123">
        <v>336240</v>
      </c>
      <c r="Z11" s="123">
        <v>345248</v>
      </c>
      <c r="AA11" s="123">
        <v>338853</v>
      </c>
      <c r="AB11" s="123">
        <f>SUM(AB5,AB9)</f>
        <v>344304</v>
      </c>
      <c r="AC11" s="123">
        <f>SUM(AC5,AC9)</f>
        <v>324834</v>
      </c>
      <c r="AD11" s="123">
        <v>326564</v>
      </c>
      <c r="AE11" s="123">
        <f t="shared" ref="AE11:AJ11" si="2">SUM(AE5,AE9)</f>
        <v>335922</v>
      </c>
      <c r="AF11" s="123">
        <f t="shared" si="2"/>
        <v>334712</v>
      </c>
      <c r="AG11" s="123">
        <f t="shared" si="2"/>
        <v>313988</v>
      </c>
      <c r="AH11" s="123">
        <f t="shared" si="2"/>
        <v>312367</v>
      </c>
      <c r="AI11" s="123">
        <f t="shared" si="2"/>
        <v>315069</v>
      </c>
      <c r="AJ11" s="123">
        <f t="shared" si="2"/>
        <v>304091</v>
      </c>
    </row>
    <row r="12" spans="2:36" ht="14.4">
      <c r="B12" s="118"/>
      <c r="C12" s="5"/>
      <c r="D12" s="5"/>
      <c r="E12" s="5"/>
      <c r="F12" s="5"/>
      <c r="G12" s="5"/>
      <c r="H12" s="5"/>
      <c r="I12" s="5"/>
      <c r="J12" s="5"/>
      <c r="K12" s="119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</row>
    <row r="13" spans="2:36" ht="14.4">
      <c r="B13" s="124" t="s">
        <v>251</v>
      </c>
      <c r="C13" s="155" t="s">
        <v>340</v>
      </c>
      <c r="D13" s="155" t="s">
        <v>340</v>
      </c>
      <c r="E13" s="155" t="s">
        <v>340</v>
      </c>
      <c r="F13" s="155" t="s">
        <v>340</v>
      </c>
      <c r="G13" s="155" t="s">
        <v>340</v>
      </c>
      <c r="H13" s="155" t="s">
        <v>340</v>
      </c>
      <c r="I13" s="155" t="s">
        <v>340</v>
      </c>
      <c r="J13" s="155" t="s">
        <v>340</v>
      </c>
      <c r="K13" s="125">
        <v>18380</v>
      </c>
      <c r="L13" s="125">
        <v>18932</v>
      </c>
      <c r="M13" s="125">
        <v>23054</v>
      </c>
      <c r="N13" s="125">
        <v>31692</v>
      </c>
      <c r="O13" s="125">
        <v>30420</v>
      </c>
      <c r="P13" s="125">
        <v>36946</v>
      </c>
      <c r="Q13" s="125">
        <v>33181</v>
      </c>
      <c r="R13" s="125">
        <v>29974</v>
      </c>
      <c r="S13" s="125">
        <v>28985</v>
      </c>
      <c r="T13" s="125">
        <v>26037</v>
      </c>
      <c r="U13" s="125">
        <v>28353</v>
      </c>
      <c r="V13" s="125">
        <v>27493</v>
      </c>
      <c r="W13" s="125">
        <v>28033</v>
      </c>
      <c r="X13" s="125">
        <v>28041</v>
      </c>
      <c r="Y13" s="125">
        <v>29262</v>
      </c>
      <c r="Z13" s="125">
        <v>37131</v>
      </c>
      <c r="AA13" s="125">
        <v>22515</v>
      </c>
      <c r="AB13" s="125">
        <v>16261</v>
      </c>
      <c r="AC13" s="125">
        <v>28215.333333333332</v>
      </c>
      <c r="AD13" s="125">
        <v>12196</v>
      </c>
      <c r="AE13" s="125">
        <v>10680</v>
      </c>
      <c r="AF13" s="125">
        <v>8562</v>
      </c>
      <c r="AG13" s="125">
        <v>7388</v>
      </c>
      <c r="AH13" s="125">
        <v>7078</v>
      </c>
      <c r="AI13" s="125">
        <v>6558</v>
      </c>
      <c r="AJ13" s="125">
        <v>5802</v>
      </c>
    </row>
    <row r="14" spans="2:36" ht="14.4">
      <c r="B14" s="118" t="s">
        <v>252</v>
      </c>
      <c r="C14" s="152" t="s">
        <v>340</v>
      </c>
      <c r="D14" s="152" t="s">
        <v>340</v>
      </c>
      <c r="E14" s="152" t="s">
        <v>340</v>
      </c>
      <c r="F14" s="152" t="s">
        <v>340</v>
      </c>
      <c r="G14" s="152" t="s">
        <v>340</v>
      </c>
      <c r="H14" s="152" t="s">
        <v>340</v>
      </c>
      <c r="I14" s="152" t="s">
        <v>340</v>
      </c>
      <c r="J14" s="152" t="s">
        <v>340</v>
      </c>
      <c r="K14" s="119">
        <v>0</v>
      </c>
      <c r="L14" s="119">
        <v>0</v>
      </c>
      <c r="M14" s="119">
        <v>0</v>
      </c>
      <c r="N14" s="119">
        <v>0</v>
      </c>
      <c r="O14" s="119">
        <v>2172</v>
      </c>
      <c r="P14" s="119">
        <v>32567</v>
      </c>
      <c r="Q14" s="119">
        <v>26543</v>
      </c>
      <c r="R14" s="119">
        <v>38534</v>
      </c>
      <c r="S14" s="119">
        <v>31695</v>
      </c>
      <c r="T14" s="119">
        <v>36524</v>
      </c>
      <c r="U14" s="119">
        <v>28808</v>
      </c>
      <c r="V14" s="119">
        <v>31083</v>
      </c>
      <c r="W14" s="119">
        <v>21106</v>
      </c>
      <c r="X14" s="119">
        <v>30795</v>
      </c>
      <c r="Y14" s="119">
        <v>21920</v>
      </c>
      <c r="Z14" s="119">
        <v>25456</v>
      </c>
      <c r="AA14" s="119">
        <v>21943</v>
      </c>
      <c r="AB14" s="119">
        <v>24504</v>
      </c>
      <c r="AC14" s="119">
        <v>17619</v>
      </c>
      <c r="AD14" s="119">
        <v>23349</v>
      </c>
      <c r="AE14" s="119">
        <v>27140</v>
      </c>
      <c r="AF14" s="119">
        <v>31975</v>
      </c>
      <c r="AG14" s="119">
        <v>31384</v>
      </c>
      <c r="AH14" s="119">
        <v>32012</v>
      </c>
      <c r="AI14" s="119">
        <v>31359</v>
      </c>
      <c r="AJ14" s="119">
        <v>28902</v>
      </c>
    </row>
    <row r="15" spans="2:36" ht="14.4">
      <c r="B15" s="126" t="s">
        <v>253</v>
      </c>
      <c r="C15" s="156" t="s">
        <v>340</v>
      </c>
      <c r="D15" s="156" t="s">
        <v>340</v>
      </c>
      <c r="E15" s="156" t="s">
        <v>340</v>
      </c>
      <c r="F15" s="156" t="s">
        <v>340</v>
      </c>
      <c r="G15" s="156" t="s">
        <v>340</v>
      </c>
      <c r="H15" s="156" t="s">
        <v>340</v>
      </c>
      <c r="I15" s="156" t="s">
        <v>340</v>
      </c>
      <c r="J15" s="156" t="s">
        <v>340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2258</v>
      </c>
      <c r="S15" s="127">
        <v>2420</v>
      </c>
      <c r="T15" s="127">
        <v>2398</v>
      </c>
      <c r="U15" s="127">
        <v>2582</v>
      </c>
      <c r="V15" s="127">
        <v>2797</v>
      </c>
      <c r="W15" s="127">
        <v>3096</v>
      </c>
      <c r="X15" s="127">
        <v>3399</v>
      </c>
      <c r="Y15" s="127">
        <v>3609</v>
      </c>
      <c r="Z15" s="127">
        <v>3169</v>
      </c>
      <c r="AA15" s="127">
        <v>3366</v>
      </c>
      <c r="AB15" s="127">
        <v>3492</v>
      </c>
      <c r="AC15" s="127">
        <v>3733</v>
      </c>
      <c r="AD15" s="127">
        <v>7151</v>
      </c>
      <c r="AE15" s="127">
        <v>7570</v>
      </c>
      <c r="AF15" s="127">
        <v>7574</v>
      </c>
      <c r="AG15" s="127">
        <v>8066</v>
      </c>
      <c r="AH15" s="127">
        <v>8963</v>
      </c>
      <c r="AI15" s="127">
        <v>8492</v>
      </c>
      <c r="AJ15" s="127">
        <v>9326</v>
      </c>
    </row>
    <row r="16" spans="2:36" ht="14.4">
      <c r="B16" s="122" t="s">
        <v>255</v>
      </c>
      <c r="C16" s="154" t="s">
        <v>340</v>
      </c>
      <c r="D16" s="154" t="s">
        <v>340</v>
      </c>
      <c r="E16" s="154" t="s">
        <v>340</v>
      </c>
      <c r="F16" s="154" t="s">
        <v>340</v>
      </c>
      <c r="G16" s="154" t="s">
        <v>340</v>
      </c>
      <c r="H16" s="154" t="s">
        <v>340</v>
      </c>
      <c r="I16" s="154" t="s">
        <v>340</v>
      </c>
      <c r="J16" s="154" t="s">
        <v>340</v>
      </c>
      <c r="K16" s="123">
        <v>18380</v>
      </c>
      <c r="L16" s="123">
        <v>18932</v>
      </c>
      <c r="M16" s="123">
        <v>23054</v>
      </c>
      <c r="N16" s="123">
        <v>31692</v>
      </c>
      <c r="O16" s="123">
        <v>32592</v>
      </c>
      <c r="P16" s="123">
        <v>69513</v>
      </c>
      <c r="Q16" s="123">
        <v>59724</v>
      </c>
      <c r="R16" s="123">
        <v>70766</v>
      </c>
      <c r="S16" s="123">
        <v>63100</v>
      </c>
      <c r="T16" s="123">
        <v>64959</v>
      </c>
      <c r="U16" s="123">
        <v>59743</v>
      </c>
      <c r="V16" s="123">
        <v>61373</v>
      </c>
      <c r="W16" s="123">
        <v>52235</v>
      </c>
      <c r="X16" s="123">
        <v>62235</v>
      </c>
      <c r="Y16" s="123">
        <v>54791</v>
      </c>
      <c r="Z16" s="123">
        <v>65756</v>
      </c>
      <c r="AA16" s="123">
        <v>47824</v>
      </c>
      <c r="AB16" s="123">
        <f>SUM(AB13:AB15)</f>
        <v>44257</v>
      </c>
      <c r="AC16" s="123">
        <f>SUM(AC13:AC15)</f>
        <v>49567.333333333328</v>
      </c>
      <c r="AD16" s="123">
        <v>42696</v>
      </c>
      <c r="AE16" s="123">
        <f t="shared" ref="AE16:AJ16" si="3">SUM(AE13:AE15)</f>
        <v>45390</v>
      </c>
      <c r="AF16" s="123">
        <f t="shared" si="3"/>
        <v>48111</v>
      </c>
      <c r="AG16" s="123">
        <f t="shared" si="3"/>
        <v>46838</v>
      </c>
      <c r="AH16" s="123">
        <f t="shared" si="3"/>
        <v>48053</v>
      </c>
      <c r="AI16" s="123">
        <f t="shared" si="3"/>
        <v>46409</v>
      </c>
      <c r="AJ16" s="123">
        <f t="shared" si="3"/>
        <v>44030</v>
      </c>
    </row>
    <row r="17" spans="2:36" ht="14.4">
      <c r="B17" s="128"/>
      <c r="C17" s="157"/>
      <c r="D17" s="157"/>
      <c r="E17" s="157"/>
      <c r="F17" s="157"/>
      <c r="G17" s="157"/>
      <c r="H17" s="157"/>
      <c r="I17" s="157"/>
      <c r="J17" s="157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9"/>
      <c r="V17" s="129"/>
      <c r="W17" s="129"/>
      <c r="X17" s="129"/>
      <c r="Y17" s="129"/>
      <c r="Z17" s="129"/>
      <c r="AA17" s="129"/>
      <c r="AB17" s="129"/>
      <c r="AC17" s="129"/>
      <c r="AD17" s="129"/>
      <c r="AE17" s="129"/>
      <c r="AF17" s="129"/>
      <c r="AG17" s="129"/>
      <c r="AH17" s="129"/>
      <c r="AI17" s="129"/>
      <c r="AJ17" s="129"/>
    </row>
    <row r="18" spans="2:36" ht="14.4">
      <c r="B18" s="122" t="s">
        <v>256</v>
      </c>
      <c r="C18" s="154" t="s">
        <v>340</v>
      </c>
      <c r="D18" s="154" t="s">
        <v>340</v>
      </c>
      <c r="E18" s="154" t="s">
        <v>340</v>
      </c>
      <c r="F18" s="154" t="s">
        <v>340</v>
      </c>
      <c r="G18" s="154" t="s">
        <v>340</v>
      </c>
      <c r="H18" s="154" t="s">
        <v>340</v>
      </c>
      <c r="I18" s="154" t="s">
        <v>340</v>
      </c>
      <c r="J18" s="154" t="s">
        <v>340</v>
      </c>
      <c r="K18" s="123">
        <v>140236</v>
      </c>
      <c r="L18" s="123">
        <v>133944</v>
      </c>
      <c r="M18" s="123">
        <v>138731</v>
      </c>
      <c r="N18" s="123">
        <v>141924</v>
      </c>
      <c r="O18" s="123">
        <v>168205</v>
      </c>
      <c r="P18" s="123">
        <v>389777</v>
      </c>
      <c r="Q18" s="123">
        <v>370286</v>
      </c>
      <c r="R18" s="123">
        <v>391787</v>
      </c>
      <c r="S18" s="123">
        <v>395909</v>
      </c>
      <c r="T18" s="123">
        <v>394145</v>
      </c>
      <c r="U18" s="123">
        <v>389287</v>
      </c>
      <c r="V18" s="123">
        <v>395344</v>
      </c>
      <c r="W18" s="123">
        <v>402615</v>
      </c>
      <c r="X18" s="123">
        <v>417301</v>
      </c>
      <c r="Y18" s="123">
        <v>391031</v>
      </c>
      <c r="Z18" s="123">
        <v>411004</v>
      </c>
      <c r="AA18" s="123">
        <v>386677</v>
      </c>
      <c r="AB18" s="123">
        <f>SUM(AB11,AB16)</f>
        <v>388561</v>
      </c>
      <c r="AC18" s="123">
        <f>SUM(AC11,AC16)</f>
        <v>374401.33333333331</v>
      </c>
      <c r="AD18" s="123">
        <v>369260</v>
      </c>
      <c r="AE18" s="123">
        <f t="shared" ref="AE18:AJ18" si="4">SUM(AE11,AE16)</f>
        <v>381312</v>
      </c>
      <c r="AF18" s="123">
        <f t="shared" si="4"/>
        <v>382823</v>
      </c>
      <c r="AG18" s="123">
        <f t="shared" si="4"/>
        <v>360826</v>
      </c>
      <c r="AH18" s="123">
        <f t="shared" si="4"/>
        <v>360420</v>
      </c>
      <c r="AI18" s="123">
        <f t="shared" si="4"/>
        <v>361478</v>
      </c>
      <c r="AJ18" s="123">
        <f t="shared" si="4"/>
        <v>348121</v>
      </c>
    </row>
  </sheetData>
  <hyperlinks>
    <hyperlink ref="B2" location="Sumário!A1" display="Sumário" xr:uid="{5387A81D-31C7-43B8-B28D-4856089770C1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AJ21"/>
  <sheetViews>
    <sheetView showGridLines="0" zoomScale="85" zoomScaleNormal="85" workbookViewId="0">
      <pane xSplit="10" ySplit="4" topLeftCell="W5" activePane="bottomRight" state="frozen"/>
      <selection activeCell="B2" sqref="B2"/>
      <selection pane="topRight" activeCell="B2" sqref="B2"/>
      <selection pane="bottomLeft" activeCell="B2" sqref="B2"/>
      <selection pane="bottomRight" activeCell="AK3" sqref="AK3"/>
    </sheetView>
  </sheetViews>
  <sheetFormatPr defaultColWidth="10.6640625" defaultRowHeight="15" customHeight="1" outlineLevelCol="1"/>
  <cols>
    <col min="1" max="1" width="1.6640625" customWidth="1"/>
    <col min="2" max="2" width="45.6640625" customWidth="1"/>
    <col min="3" max="10" width="10.6640625" hidden="1" customWidth="1" outlineLevel="1"/>
    <col min="11" max="11" width="10.6640625" hidden="1" customWidth="1" outlineLevel="1" collapsed="1"/>
    <col min="12" max="14" width="10.6640625" hidden="1" customWidth="1" outlineLevel="1"/>
    <col min="15" max="15" width="10.6640625" collapsed="1"/>
  </cols>
  <sheetData>
    <row r="1" spans="1:36" ht="18">
      <c r="B1" s="331" t="s">
        <v>368</v>
      </c>
    </row>
    <row r="2" spans="1:36" ht="14.4">
      <c r="A2" s="280"/>
      <c r="B2" s="280" t="s">
        <v>379</v>
      </c>
    </row>
    <row r="3" spans="1:36" ht="14.4">
      <c r="A3" s="280"/>
    </row>
    <row r="4" spans="1:36" ht="14.4">
      <c r="B4" s="90" t="s">
        <v>380</v>
      </c>
      <c r="C4" s="131" t="str">
        <f>'Histórico Ebitda LTM'!C4</f>
        <v>1T18</v>
      </c>
      <c r="D4" s="131" t="str">
        <f>'Histórico Ebitda LTM'!D4</f>
        <v>2T18</v>
      </c>
      <c r="E4" s="131" t="str">
        <f>'Histórico Ebitda LTM'!E4</f>
        <v>3T18</v>
      </c>
      <c r="F4" s="131" t="str">
        <f>'Histórico Ebitda LTM'!F4</f>
        <v>4T18</v>
      </c>
      <c r="G4" s="131" t="str">
        <f>'Histórico Ebitda LTM'!G4</f>
        <v>1T19</v>
      </c>
      <c r="H4" s="131" t="str">
        <f>'Histórico Ebitda LTM'!H4</f>
        <v>2T19</v>
      </c>
      <c r="I4" s="131" t="str">
        <f>'Histórico Ebitda LTM'!I4</f>
        <v>3T19</v>
      </c>
      <c r="J4" s="131" t="str">
        <f>'Histórico Ebitda LTM'!J4</f>
        <v>4T19</v>
      </c>
      <c r="K4" s="131" t="str">
        <f>'Histórico Ebitda LTM'!K4</f>
        <v>1T20</v>
      </c>
      <c r="L4" s="131" t="str">
        <f>'Histórico Ebitda LTM'!L4</f>
        <v>2T20</v>
      </c>
      <c r="M4" s="131" t="str">
        <f>'Histórico Ebitda LTM'!M4</f>
        <v>3T20</v>
      </c>
      <c r="N4" s="131" t="str">
        <f>'Histórico Ebitda LTM'!N4</f>
        <v>4T20</v>
      </c>
      <c r="O4" s="131" t="str">
        <f>'Histórico Ebitda LTM'!O4</f>
        <v>1T21</v>
      </c>
      <c r="P4" s="131" t="str">
        <f>'Histórico Ebitda LTM'!P4</f>
        <v>2T21</v>
      </c>
      <c r="Q4" s="131" t="str">
        <f>'Histórico Ebitda LTM'!Q4</f>
        <v>3T21</v>
      </c>
      <c r="R4" s="131" t="str">
        <f>'Histórico Ebitda LTM'!R4</f>
        <v>4T21</v>
      </c>
      <c r="S4" s="131" t="str">
        <f>'Histórico Ebitda LTM'!S4</f>
        <v>1T22</v>
      </c>
      <c r="T4" s="131" t="str">
        <f>'Histórico Ebitda LTM'!T4</f>
        <v>2T22</v>
      </c>
      <c r="U4" s="131" t="str">
        <f>'Histórico Ebitda LTM'!U4</f>
        <v>3T22</v>
      </c>
      <c r="V4" s="131" t="str">
        <f>'Histórico Ebitda LTM'!V4</f>
        <v>4T22</v>
      </c>
      <c r="W4" s="131" t="str">
        <f>'Histórico Ebitda LTM'!W4</f>
        <v>1T23</v>
      </c>
      <c r="X4" s="131" t="str">
        <f>'Histórico Ebitda LTM'!X4</f>
        <v>2T23</v>
      </c>
      <c r="Y4" s="131" t="str">
        <f>'Histórico Ebitda LTM'!Y4</f>
        <v>3T23</v>
      </c>
      <c r="Z4" s="131" t="str">
        <f>'Histórico Ebitda LTM'!Z4</f>
        <v>4T23</v>
      </c>
      <c r="AA4" s="131" t="str">
        <f>'Histórico Ebitda LTM'!AA4</f>
        <v>1T24</v>
      </c>
      <c r="AB4" s="131" t="str">
        <f>'Histórico Ebitda LTM'!AB4</f>
        <v>2T24</v>
      </c>
      <c r="AC4" s="131" t="str">
        <f>'Histórico Ebitda LTM'!AC4</f>
        <v>3T24</v>
      </c>
      <c r="AD4" s="131" t="str">
        <f>'Histórico Ebitda LTM'!AD4</f>
        <v>4T24</v>
      </c>
      <c r="AE4" s="131" t="str">
        <f>'Histórico Ebitda LTM'!AE4</f>
        <v>1T25</v>
      </c>
      <c r="AF4" s="131" t="str">
        <f>'Histórico Ebitda LTM'!AF4</f>
        <v>2T25</v>
      </c>
      <c r="AG4" s="131" t="str">
        <f>'Histórico Ebitda LTM'!AG4</f>
        <v>3T25</v>
      </c>
      <c r="AH4" s="131" t="str">
        <f>'Histórico Ebitda LTM'!AH4</f>
        <v>4T25</v>
      </c>
      <c r="AI4" s="131" t="str">
        <f>'Histórico Ebitda LTM'!AI4</f>
        <v>1T26</v>
      </c>
      <c r="AJ4" s="131" t="str">
        <f>'Histórico Ebitda LTM'!AJ4</f>
        <v>2T26</v>
      </c>
    </row>
    <row r="5" spans="1:36" ht="14.4">
      <c r="B5" s="141" t="s">
        <v>251</v>
      </c>
      <c r="C5" s="281" t="str">
        <f>'Histórico Ebitda LTM'!C4</f>
        <v>1T18</v>
      </c>
      <c r="D5" s="281" t="str">
        <f>'Histórico Ebitda LTM'!D4</f>
        <v>2T18</v>
      </c>
      <c r="E5" s="281" t="str">
        <f>'Histórico Ebitda LTM'!E4</f>
        <v>3T18</v>
      </c>
      <c r="F5" s="281" t="str">
        <f>'Histórico Ebitda LTM'!F4</f>
        <v>4T18</v>
      </c>
      <c r="G5" s="281" t="str">
        <f>'Histórico Ebitda LTM'!G4</f>
        <v>1T19</v>
      </c>
      <c r="H5" s="281" t="str">
        <f>'Histórico Ebitda LTM'!H4</f>
        <v>2T19</v>
      </c>
      <c r="I5" s="281" t="str">
        <f>'Histórico Ebitda LTM'!I4</f>
        <v>3T19</v>
      </c>
      <c r="J5" s="281" t="str">
        <f>'Histórico Ebitda LTM'!J4</f>
        <v>4T19</v>
      </c>
      <c r="K5" s="281" t="str">
        <f>'Histórico Ebitda LTM'!K4</f>
        <v>1T20</v>
      </c>
      <c r="L5" s="281" t="str">
        <f>'Histórico Ebitda LTM'!L4</f>
        <v>2T20</v>
      </c>
      <c r="M5" s="281" t="str">
        <f>'Histórico Ebitda LTM'!M4</f>
        <v>3T20</v>
      </c>
      <c r="N5" s="281" t="str">
        <f>'Histórico Ebitda LTM'!N4</f>
        <v>4T20</v>
      </c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  <c r="AH5" s="281"/>
      <c r="AI5" s="281"/>
      <c r="AJ5" s="281"/>
    </row>
    <row r="6" spans="1:36" ht="14.4">
      <c r="B6" s="134" t="s">
        <v>11</v>
      </c>
      <c r="C6" s="158" t="s">
        <v>340</v>
      </c>
      <c r="D6" s="158" t="s">
        <v>340</v>
      </c>
      <c r="E6" s="158" t="s">
        <v>340</v>
      </c>
      <c r="F6" s="158" t="s">
        <v>340</v>
      </c>
      <c r="G6" s="158" t="s">
        <v>340</v>
      </c>
      <c r="H6" s="158" t="s">
        <v>340</v>
      </c>
      <c r="I6" s="158" t="s">
        <v>340</v>
      </c>
      <c r="J6" s="158" t="s">
        <v>340</v>
      </c>
      <c r="K6" s="158" t="s">
        <v>340</v>
      </c>
      <c r="L6" s="158" t="s">
        <v>340</v>
      </c>
      <c r="M6" s="158" t="s">
        <v>340</v>
      </c>
      <c r="N6" s="158" t="s">
        <v>340</v>
      </c>
      <c r="O6" s="135">
        <v>106120</v>
      </c>
      <c r="P6" s="135">
        <v>125158</v>
      </c>
      <c r="Q6" s="135">
        <v>247638</v>
      </c>
      <c r="R6" s="135">
        <v>239722</v>
      </c>
      <c r="S6" s="135">
        <v>232890</v>
      </c>
      <c r="T6" s="135">
        <v>239282</v>
      </c>
      <c r="U6" s="135">
        <v>224013</v>
      </c>
      <c r="V6" s="135">
        <v>221827</v>
      </c>
      <c r="W6" s="135">
        <v>213697</v>
      </c>
      <c r="X6" s="135">
        <v>229419</v>
      </c>
      <c r="Y6" s="135">
        <v>220287</v>
      </c>
      <c r="Z6" s="135">
        <v>213334</v>
      </c>
      <c r="AA6" s="135">
        <v>205273</v>
      </c>
      <c r="AB6" s="135">
        <v>208939</v>
      </c>
      <c r="AC6" s="135">
        <f>AB12</f>
        <v>202681</v>
      </c>
      <c r="AD6" s="135">
        <v>196647</v>
      </c>
      <c r="AE6" s="135">
        <f t="shared" ref="AE6:AJ6" si="0">AD12</f>
        <v>191351</v>
      </c>
      <c r="AF6" s="135">
        <f t="shared" si="0"/>
        <v>207429</v>
      </c>
      <c r="AG6" s="135">
        <f t="shared" si="0"/>
        <v>199991</v>
      </c>
      <c r="AH6" s="135">
        <f t="shared" si="0"/>
        <v>194838</v>
      </c>
      <c r="AI6" s="135">
        <f t="shared" si="0"/>
        <v>187378</v>
      </c>
      <c r="AJ6" s="135">
        <f t="shared" si="0"/>
        <v>207330</v>
      </c>
    </row>
    <row r="7" spans="1:36" ht="16.2">
      <c r="B7" s="113" t="s">
        <v>9</v>
      </c>
      <c r="C7" s="159" t="s">
        <v>340</v>
      </c>
      <c r="D7" s="159" t="s">
        <v>340</v>
      </c>
      <c r="E7" s="159" t="s">
        <v>340</v>
      </c>
      <c r="F7" s="159" t="s">
        <v>340</v>
      </c>
      <c r="G7" s="159" t="s">
        <v>340</v>
      </c>
      <c r="H7" s="159" t="s">
        <v>340</v>
      </c>
      <c r="I7" s="159" t="s">
        <v>340</v>
      </c>
      <c r="J7" s="159" t="s">
        <v>340</v>
      </c>
      <c r="K7" s="159" t="s">
        <v>340</v>
      </c>
      <c r="L7" s="159" t="s">
        <v>340</v>
      </c>
      <c r="M7" s="159" t="s">
        <v>340</v>
      </c>
      <c r="N7" s="159" t="s">
        <v>340</v>
      </c>
      <c r="O7" s="136">
        <v>-12481</v>
      </c>
      <c r="P7" s="136">
        <v>0</v>
      </c>
      <c r="Q7" s="136">
        <v>-17548</v>
      </c>
      <c r="R7" s="136">
        <v>0</v>
      </c>
      <c r="S7" s="136">
        <v>-28846</v>
      </c>
      <c r="T7" s="136">
        <v>0</v>
      </c>
      <c r="U7" s="136">
        <v>-15216</v>
      </c>
      <c r="V7" s="136">
        <v>0</v>
      </c>
      <c r="W7" s="136">
        <v>-28722</v>
      </c>
      <c r="X7" s="136">
        <v>0</v>
      </c>
      <c r="Y7" s="136">
        <v>-15309</v>
      </c>
      <c r="Z7" s="136">
        <v>0</v>
      </c>
      <c r="AA7" s="136">
        <v>-26716</v>
      </c>
      <c r="AB7" s="136">
        <v>0</v>
      </c>
      <c r="AC7" s="136">
        <v>-13662</v>
      </c>
      <c r="AD7" s="136">
        <v>0</v>
      </c>
      <c r="AE7" s="136">
        <v>-23863</v>
      </c>
      <c r="AF7" s="136">
        <v>0</v>
      </c>
      <c r="AG7" s="136">
        <v>-13165</v>
      </c>
      <c r="AH7" s="136">
        <v>0</v>
      </c>
      <c r="AI7" s="379">
        <v>-22085</v>
      </c>
      <c r="AJ7" s="379">
        <v>0</v>
      </c>
    </row>
    <row r="8" spans="1:36" ht="16.2">
      <c r="B8" s="113" t="s">
        <v>10</v>
      </c>
      <c r="C8" s="159" t="s">
        <v>340</v>
      </c>
      <c r="D8" s="159" t="s">
        <v>340</v>
      </c>
      <c r="E8" s="159" t="s">
        <v>340</v>
      </c>
      <c r="F8" s="159" t="s">
        <v>340</v>
      </c>
      <c r="G8" s="159" t="s">
        <v>340</v>
      </c>
      <c r="H8" s="159" t="s">
        <v>340</v>
      </c>
      <c r="I8" s="159" t="s">
        <v>340</v>
      </c>
      <c r="J8" s="159" t="s">
        <v>340</v>
      </c>
      <c r="K8" s="159" t="s">
        <v>340</v>
      </c>
      <c r="L8" s="159" t="s">
        <v>340</v>
      </c>
      <c r="M8" s="159" t="s">
        <v>340</v>
      </c>
      <c r="N8" s="159" t="s">
        <v>340</v>
      </c>
      <c r="O8" s="136">
        <v>-7516</v>
      </c>
      <c r="P8" s="136">
        <v>-7392</v>
      </c>
      <c r="Q8" s="136">
        <v>-24345</v>
      </c>
      <c r="R8" s="136">
        <v>-14801</v>
      </c>
      <c r="S8" s="136">
        <v>-29035</v>
      </c>
      <c r="T8" s="136">
        <v>-15269</v>
      </c>
      <c r="U8" s="136">
        <v>-25267</v>
      </c>
      <c r="V8" s="136">
        <v>-8130</v>
      </c>
      <c r="W8" s="136">
        <v>-23909</v>
      </c>
      <c r="X8" s="136">
        <v>-12197</v>
      </c>
      <c r="Y8" s="136">
        <v>-29161</v>
      </c>
      <c r="Z8" s="136">
        <v>-8386</v>
      </c>
      <c r="AA8" s="136">
        <v>-25255</v>
      </c>
      <c r="AB8" s="136">
        <v>-8706</v>
      </c>
      <c r="AC8" s="136">
        <v>-23890</v>
      </c>
      <c r="AD8" s="136">
        <v>-5588</v>
      </c>
      <c r="AE8" s="136">
        <v>-20736</v>
      </c>
      <c r="AF8" s="136">
        <v>-9537</v>
      </c>
      <c r="AG8" s="136">
        <v>-25203</v>
      </c>
      <c r="AH8" s="136">
        <v>-7670</v>
      </c>
      <c r="AI8" s="379">
        <v>-23321</v>
      </c>
      <c r="AJ8" s="379">
        <v>-14613</v>
      </c>
    </row>
    <row r="9" spans="1:36" ht="14.4">
      <c r="B9" s="137" t="s">
        <v>215</v>
      </c>
      <c r="C9" s="160" t="s">
        <v>340</v>
      </c>
      <c r="D9" s="160" t="s">
        <v>340</v>
      </c>
      <c r="E9" s="160" t="s">
        <v>340</v>
      </c>
      <c r="F9" s="160" t="s">
        <v>340</v>
      </c>
      <c r="G9" s="160" t="s">
        <v>340</v>
      </c>
      <c r="H9" s="160" t="s">
        <v>340</v>
      </c>
      <c r="I9" s="160" t="s">
        <v>340</v>
      </c>
      <c r="J9" s="160" t="s">
        <v>340</v>
      </c>
      <c r="K9" s="160" t="s">
        <v>340</v>
      </c>
      <c r="L9" s="160" t="s">
        <v>340</v>
      </c>
      <c r="M9" s="160" t="s">
        <v>340</v>
      </c>
      <c r="N9" s="160" t="s">
        <v>340</v>
      </c>
      <c r="O9" s="138">
        <v>-7.0825480588013565E-2</v>
      </c>
      <c r="P9" s="138">
        <v>-5.9061346458076994E-2</v>
      </c>
      <c r="Q9" s="138">
        <v>-9.8308821747873906E-2</v>
      </c>
      <c r="R9" s="138">
        <v>-6.1742351557220444E-2</v>
      </c>
      <c r="S9" s="138">
        <v>-0.12467259221091502</v>
      </c>
      <c r="T9" s="138">
        <v>-6.381173677919777E-2</v>
      </c>
      <c r="U9" s="138">
        <v>-0.11279256114600492</v>
      </c>
      <c r="V9" s="138">
        <v>-3.6650182349308245E-2</v>
      </c>
      <c r="W9" s="138">
        <v>-0.11188271243863976</v>
      </c>
      <c r="X9" s="138">
        <v>-5.3164733522506856E-2</v>
      </c>
      <c r="Y9" s="138">
        <v>-0.13237730778484433</v>
      </c>
      <c r="Z9" s="138">
        <v>-3.9309252158587007E-2</v>
      </c>
      <c r="AA9" s="138">
        <v>-0.12303128029502175</v>
      </c>
      <c r="AB9" s="138">
        <v>-4.1667663767893978E-2</v>
      </c>
      <c r="AC9" s="138">
        <f>AC8/AC6</f>
        <v>-0.11786995327633079</v>
      </c>
      <c r="AD9" s="138">
        <v>-2.841640096213011E-2</v>
      </c>
      <c r="AE9" s="138">
        <f t="shared" ref="AE9:AJ9" si="1">AE8/AE6</f>
        <v>-0.10836630067258599</v>
      </c>
      <c r="AF9" s="138">
        <f t="shared" si="1"/>
        <v>-4.5977177733103856E-2</v>
      </c>
      <c r="AG9" s="138">
        <f t="shared" si="1"/>
        <v>-0.12602067093019187</v>
      </c>
      <c r="AH9" s="138">
        <f t="shared" si="1"/>
        <v>-3.9366037425964132E-2</v>
      </c>
      <c r="AI9" s="138">
        <f t="shared" si="1"/>
        <v>-0.12445964841123291</v>
      </c>
      <c r="AJ9" s="138">
        <f t="shared" si="1"/>
        <v>-7.048184054406019E-2</v>
      </c>
    </row>
    <row r="10" spans="1:36" ht="16.2">
      <c r="B10" s="113" t="s">
        <v>8</v>
      </c>
      <c r="C10" s="159" t="s">
        <v>340</v>
      </c>
      <c r="D10" s="159" t="s">
        <v>340</v>
      </c>
      <c r="E10" s="159" t="s">
        <v>340</v>
      </c>
      <c r="F10" s="159" t="s">
        <v>340</v>
      </c>
      <c r="G10" s="159" t="s">
        <v>340</v>
      </c>
      <c r="H10" s="159" t="s">
        <v>340</v>
      </c>
      <c r="I10" s="159" t="s">
        <v>340</v>
      </c>
      <c r="J10" s="159" t="s">
        <v>340</v>
      </c>
      <c r="K10" s="159" t="s">
        <v>340</v>
      </c>
      <c r="L10" s="159" t="s">
        <v>340</v>
      </c>
      <c r="M10" s="159" t="s">
        <v>340</v>
      </c>
      <c r="N10" s="159" t="s">
        <v>340</v>
      </c>
      <c r="O10" s="139">
        <v>30327</v>
      </c>
      <c r="P10" s="139">
        <v>0</v>
      </c>
      <c r="Q10" s="139">
        <v>33977</v>
      </c>
      <c r="R10" s="139">
        <v>7969</v>
      </c>
      <c r="S10" s="139">
        <v>64273</v>
      </c>
      <c r="T10" s="139">
        <v>0</v>
      </c>
      <c r="U10" s="139">
        <v>38297</v>
      </c>
      <c r="V10" s="139">
        <v>0</v>
      </c>
      <c r="W10" s="139">
        <v>68353</v>
      </c>
      <c r="X10" s="139">
        <v>3065</v>
      </c>
      <c r="Y10" s="139">
        <v>37517</v>
      </c>
      <c r="Z10" s="139">
        <v>325</v>
      </c>
      <c r="AA10" s="139">
        <v>55637</v>
      </c>
      <c r="AB10" s="139">
        <v>2448</v>
      </c>
      <c r="AC10" s="139">
        <v>31518</v>
      </c>
      <c r="AD10" s="139">
        <v>292</v>
      </c>
      <c r="AE10" s="139">
        <v>60677</v>
      </c>
      <c r="AF10" s="139">
        <v>2099</v>
      </c>
      <c r="AG10" s="139">
        <v>33215</v>
      </c>
      <c r="AH10" s="139">
        <v>210</v>
      </c>
      <c r="AI10" s="380">
        <v>65358</v>
      </c>
      <c r="AJ10" s="380">
        <v>865</v>
      </c>
    </row>
    <row r="11" spans="1:36" ht="14.4">
      <c r="B11" s="113" t="s">
        <v>216</v>
      </c>
      <c r="C11" s="159" t="s">
        <v>340</v>
      </c>
      <c r="D11" s="159" t="s">
        <v>340</v>
      </c>
      <c r="E11" s="159" t="s">
        <v>340</v>
      </c>
      <c r="F11" s="159" t="s">
        <v>340</v>
      </c>
      <c r="G11" s="159" t="s">
        <v>340</v>
      </c>
      <c r="H11" s="159" t="s">
        <v>340</v>
      </c>
      <c r="I11" s="159" t="s">
        <v>340</v>
      </c>
      <c r="J11" s="159" t="s">
        <v>340</v>
      </c>
      <c r="K11" s="159" t="s">
        <v>340</v>
      </c>
      <c r="L11" s="159" t="s">
        <v>340</v>
      </c>
      <c r="M11" s="159" t="s">
        <v>340</v>
      </c>
      <c r="N11" s="159" t="s">
        <v>340</v>
      </c>
      <c r="O11" s="139">
        <v>8708</v>
      </c>
      <c r="P11" s="139">
        <v>129872</v>
      </c>
      <c r="Q11" s="139">
        <v>0</v>
      </c>
      <c r="R11" s="139">
        <v>0</v>
      </c>
      <c r="S11" s="139">
        <v>0</v>
      </c>
      <c r="T11" s="139">
        <v>0</v>
      </c>
      <c r="U11" s="139">
        <v>0</v>
      </c>
      <c r="V11" s="139">
        <v>0</v>
      </c>
      <c r="W11" s="139">
        <v>0</v>
      </c>
      <c r="X11" s="139">
        <v>0</v>
      </c>
      <c r="Y11" s="139">
        <v>0</v>
      </c>
      <c r="Z11" s="139">
        <v>0</v>
      </c>
      <c r="AA11" s="139">
        <v>0</v>
      </c>
      <c r="AB11" s="139">
        <v>0</v>
      </c>
      <c r="AC11" s="139">
        <v>0</v>
      </c>
      <c r="AD11" s="139">
        <v>0</v>
      </c>
      <c r="AE11" s="139">
        <v>0</v>
      </c>
      <c r="AF11" s="139">
        <v>0</v>
      </c>
      <c r="AG11" s="139">
        <v>0</v>
      </c>
      <c r="AH11" s="139">
        <v>0</v>
      </c>
      <c r="AI11" s="139">
        <v>0</v>
      </c>
      <c r="AJ11" s="139">
        <v>0</v>
      </c>
    </row>
    <row r="12" spans="1:36" ht="14.4">
      <c r="B12" s="99" t="s">
        <v>12</v>
      </c>
      <c r="C12" s="161" t="s">
        <v>340</v>
      </c>
      <c r="D12" s="161" t="s">
        <v>340</v>
      </c>
      <c r="E12" s="161" t="s">
        <v>340</v>
      </c>
      <c r="F12" s="161" t="s">
        <v>340</v>
      </c>
      <c r="G12" s="161" t="s">
        <v>340</v>
      </c>
      <c r="H12" s="161" t="s">
        <v>340</v>
      </c>
      <c r="I12" s="161" t="s">
        <v>340</v>
      </c>
      <c r="J12" s="161" t="s">
        <v>340</v>
      </c>
      <c r="K12" s="161" t="s">
        <v>340</v>
      </c>
      <c r="L12" s="161" t="s">
        <v>340</v>
      </c>
      <c r="M12" s="161" t="s">
        <v>340</v>
      </c>
      <c r="N12" s="161" t="s">
        <v>340</v>
      </c>
      <c r="O12" s="140">
        <v>125158</v>
      </c>
      <c r="P12" s="140">
        <v>247638</v>
      </c>
      <c r="Q12" s="140">
        <v>239722</v>
      </c>
      <c r="R12" s="140">
        <v>232890</v>
      </c>
      <c r="S12" s="140">
        <v>239282</v>
      </c>
      <c r="T12" s="140">
        <v>224013</v>
      </c>
      <c r="U12" s="140">
        <v>221827</v>
      </c>
      <c r="V12" s="140">
        <v>213697</v>
      </c>
      <c r="W12" s="140">
        <v>229419</v>
      </c>
      <c r="X12" s="140">
        <v>220287</v>
      </c>
      <c r="Y12" s="140">
        <v>213334</v>
      </c>
      <c r="Z12" s="140">
        <v>205273</v>
      </c>
      <c r="AA12" s="140">
        <v>208939</v>
      </c>
      <c r="AB12" s="140">
        <v>202681</v>
      </c>
      <c r="AC12" s="140">
        <f>SUM(AC6:AC8,AC10:AC11)</f>
        <v>196647</v>
      </c>
      <c r="AD12" s="140">
        <v>191351</v>
      </c>
      <c r="AE12" s="140">
        <f t="shared" ref="AE12:AJ12" si="2">SUM(AE6:AE8,AE10:AE11)</f>
        <v>207429</v>
      </c>
      <c r="AF12" s="140">
        <f t="shared" si="2"/>
        <v>199991</v>
      </c>
      <c r="AG12" s="140">
        <f t="shared" si="2"/>
        <v>194838</v>
      </c>
      <c r="AH12" s="140">
        <f t="shared" si="2"/>
        <v>187378</v>
      </c>
      <c r="AI12" s="140">
        <f t="shared" si="2"/>
        <v>207330</v>
      </c>
      <c r="AJ12" s="140">
        <f t="shared" si="2"/>
        <v>193582</v>
      </c>
    </row>
    <row r="13" spans="1:36" ht="14.4">
      <c r="Q13" s="72"/>
      <c r="S13" s="72"/>
      <c r="U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2"/>
      <c r="AI13" s="72"/>
      <c r="AJ13" s="72"/>
    </row>
    <row r="14" spans="1:36" ht="14.4">
      <c r="B14" s="142" t="s">
        <v>252</v>
      </c>
      <c r="C14" s="144" t="str">
        <f>'Histórico Ebitda LTM'!C4</f>
        <v>1T18</v>
      </c>
      <c r="D14" s="144" t="str">
        <f>'Histórico Ebitda LTM'!D4</f>
        <v>2T18</v>
      </c>
      <c r="E14" s="144" t="str">
        <f>'Histórico Ebitda LTM'!E4</f>
        <v>3T18</v>
      </c>
      <c r="F14" s="144" t="str">
        <f>'Histórico Ebitda LTM'!F4</f>
        <v>4T18</v>
      </c>
      <c r="G14" s="144" t="str">
        <f>'Histórico Ebitda LTM'!G4</f>
        <v>1T19</v>
      </c>
      <c r="H14" s="144" t="str">
        <f>'Histórico Ebitda LTM'!H4</f>
        <v>2T19</v>
      </c>
      <c r="I14" s="144" t="str">
        <f>'Histórico Ebitda LTM'!I4</f>
        <v>3T19</v>
      </c>
      <c r="J14" s="144" t="str">
        <f>'Histórico Ebitda LTM'!J4</f>
        <v>4T19</v>
      </c>
      <c r="K14" s="144" t="str">
        <f>'Histórico Ebitda LTM'!K4</f>
        <v>1T20</v>
      </c>
      <c r="L14" s="144" t="str">
        <f>'Histórico Ebitda LTM'!L4</f>
        <v>2T20</v>
      </c>
      <c r="M14" s="144" t="str">
        <f>'Histórico Ebitda LTM'!M4</f>
        <v>3T20</v>
      </c>
      <c r="N14" s="144" t="str">
        <f>'Histórico Ebitda LTM'!N4</f>
        <v>4T20</v>
      </c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</row>
    <row r="15" spans="1:36" ht="14.4">
      <c r="B15" s="134" t="s">
        <v>11</v>
      </c>
      <c r="C15" s="158" t="s">
        <v>340</v>
      </c>
      <c r="D15" s="158" t="s">
        <v>340</v>
      </c>
      <c r="E15" s="158" t="s">
        <v>340</v>
      </c>
      <c r="F15" s="158" t="s">
        <v>340</v>
      </c>
      <c r="G15" s="158" t="s">
        <v>340</v>
      </c>
      <c r="H15" s="158" t="s">
        <v>340</v>
      </c>
      <c r="I15" s="158" t="s">
        <v>340</v>
      </c>
      <c r="J15" s="158" t="s">
        <v>340</v>
      </c>
      <c r="K15" s="158" t="s">
        <v>340</v>
      </c>
      <c r="L15" s="158" t="s">
        <v>340</v>
      </c>
      <c r="M15" s="158" t="s">
        <v>340</v>
      </c>
      <c r="N15" s="158" t="s">
        <v>340</v>
      </c>
      <c r="O15" s="158" t="s">
        <v>340</v>
      </c>
      <c r="P15" s="158" t="s">
        <v>340</v>
      </c>
      <c r="Q15" s="135">
        <v>58711</v>
      </c>
      <c r="R15" s="135">
        <v>57117</v>
      </c>
      <c r="S15" s="135">
        <v>75506</v>
      </c>
      <c r="T15" s="135">
        <v>80072</v>
      </c>
      <c r="U15" s="135">
        <v>91503</v>
      </c>
      <c r="V15" s="135">
        <v>94371</v>
      </c>
      <c r="W15" s="135">
        <v>107278</v>
      </c>
      <c r="X15" s="135">
        <v>107176</v>
      </c>
      <c r="Y15" s="135">
        <v>120893</v>
      </c>
      <c r="Z15" s="135">
        <v>109547</v>
      </c>
      <c r="AA15" s="135">
        <v>126361</v>
      </c>
      <c r="AB15" s="135">
        <v>115906</v>
      </c>
      <c r="AC15" s="135">
        <f>AB21</f>
        <v>127408</v>
      </c>
      <c r="AD15" s="135">
        <v>114854</v>
      </c>
      <c r="AE15" s="135">
        <f t="shared" ref="AE15:AJ15" si="3">AD21</f>
        <v>121879</v>
      </c>
      <c r="AF15" s="135">
        <f t="shared" si="3"/>
        <v>114564</v>
      </c>
      <c r="AG15" s="135">
        <f t="shared" si="3"/>
        <v>120681</v>
      </c>
      <c r="AH15" s="135">
        <f t="shared" si="3"/>
        <v>105349</v>
      </c>
      <c r="AI15" s="135">
        <f t="shared" si="3"/>
        <v>111181</v>
      </c>
      <c r="AJ15" s="135">
        <f t="shared" si="3"/>
        <v>93428</v>
      </c>
    </row>
    <row r="16" spans="1:36" ht="14.4">
      <c r="B16" s="113" t="s">
        <v>9</v>
      </c>
      <c r="C16" s="159" t="s">
        <v>340</v>
      </c>
      <c r="D16" s="159" t="s">
        <v>340</v>
      </c>
      <c r="E16" s="159" t="s">
        <v>340</v>
      </c>
      <c r="F16" s="159" t="s">
        <v>340</v>
      </c>
      <c r="G16" s="159" t="s">
        <v>340</v>
      </c>
      <c r="H16" s="159" t="s">
        <v>340</v>
      </c>
      <c r="I16" s="159" t="s">
        <v>340</v>
      </c>
      <c r="J16" s="159" t="s">
        <v>340</v>
      </c>
      <c r="K16" s="159" t="s">
        <v>340</v>
      </c>
      <c r="L16" s="159" t="s">
        <v>340</v>
      </c>
      <c r="M16" s="159" t="s">
        <v>340</v>
      </c>
      <c r="N16" s="159" t="s">
        <v>340</v>
      </c>
      <c r="O16" s="159" t="s">
        <v>340</v>
      </c>
      <c r="P16" s="159" t="s">
        <v>340</v>
      </c>
      <c r="Q16" s="136">
        <v>-2083</v>
      </c>
      <c r="R16" s="136">
        <v>0</v>
      </c>
      <c r="S16" s="136">
        <v>-3727</v>
      </c>
      <c r="T16" s="136"/>
      <c r="U16" s="136">
        <v>-3067</v>
      </c>
      <c r="V16" s="136">
        <v>0</v>
      </c>
      <c r="W16" s="136">
        <v>-4427</v>
      </c>
      <c r="X16" s="136">
        <v>0</v>
      </c>
      <c r="Y16" s="136">
        <v>-5269</v>
      </c>
      <c r="Z16" s="136">
        <v>0</v>
      </c>
      <c r="AA16" s="136">
        <v>-5909</v>
      </c>
      <c r="AB16" s="136">
        <v>0</v>
      </c>
      <c r="AC16" s="136">
        <v>-7100</v>
      </c>
      <c r="AD16" s="136">
        <v>0</v>
      </c>
      <c r="AE16" s="136">
        <v>-9520</v>
      </c>
      <c r="AF16" s="136">
        <v>0</v>
      </c>
      <c r="AG16" s="136">
        <v>-10399</v>
      </c>
      <c r="AH16" s="136">
        <v>0</v>
      </c>
      <c r="AI16" s="136">
        <v>-9073</v>
      </c>
      <c r="AJ16" s="136">
        <v>0</v>
      </c>
    </row>
    <row r="17" spans="2:36" ht="14.4">
      <c r="B17" s="113" t="s">
        <v>10</v>
      </c>
      <c r="C17" s="159" t="s">
        <v>340</v>
      </c>
      <c r="D17" s="159" t="s">
        <v>340</v>
      </c>
      <c r="E17" s="159" t="s">
        <v>340</v>
      </c>
      <c r="F17" s="159" t="s">
        <v>340</v>
      </c>
      <c r="G17" s="159" t="s">
        <v>340</v>
      </c>
      <c r="H17" s="159" t="s">
        <v>340</v>
      </c>
      <c r="I17" s="159" t="s">
        <v>340</v>
      </c>
      <c r="J17" s="159" t="s">
        <v>340</v>
      </c>
      <c r="K17" s="159" t="s">
        <v>340</v>
      </c>
      <c r="L17" s="159" t="s">
        <v>340</v>
      </c>
      <c r="M17" s="159" t="s">
        <v>340</v>
      </c>
      <c r="N17" s="159" t="s">
        <v>340</v>
      </c>
      <c r="O17" s="159" t="s">
        <v>340</v>
      </c>
      <c r="P17" s="159" t="s">
        <v>340</v>
      </c>
      <c r="Q17" s="136">
        <v>-16496</v>
      </c>
      <c r="R17" s="136">
        <v>-1348</v>
      </c>
      <c r="S17" s="136">
        <v>-18781</v>
      </c>
      <c r="T17" s="136">
        <v>-5118</v>
      </c>
      <c r="U17" s="136">
        <v>-24583</v>
      </c>
      <c r="V17" s="136">
        <v>-5137</v>
      </c>
      <c r="W17" s="136">
        <v>-30437</v>
      </c>
      <c r="X17" s="136">
        <v>-5685</v>
      </c>
      <c r="Y17" s="136">
        <v>-31780</v>
      </c>
      <c r="Z17" s="136">
        <v>-2065</v>
      </c>
      <c r="AA17" s="136">
        <v>-32709</v>
      </c>
      <c r="AB17" s="136">
        <v>-6814</v>
      </c>
      <c r="AC17" s="136">
        <v>-30525</v>
      </c>
      <c r="AD17" s="136">
        <v>-4103</v>
      </c>
      <c r="AE17" s="136">
        <v>-29735</v>
      </c>
      <c r="AF17" s="136">
        <v>-5066</v>
      </c>
      <c r="AG17" s="136">
        <v>-26501</v>
      </c>
      <c r="AH17" s="136">
        <v>-2555</v>
      </c>
      <c r="AI17" s="136">
        <v>-27145</v>
      </c>
      <c r="AJ17" s="136">
        <v>-1525</v>
      </c>
    </row>
    <row r="18" spans="2:36" ht="14.4">
      <c r="B18" s="137" t="s">
        <v>215</v>
      </c>
      <c r="C18" s="160" t="s">
        <v>340</v>
      </c>
      <c r="D18" s="160" t="s">
        <v>340</v>
      </c>
      <c r="E18" s="160" t="s">
        <v>340</v>
      </c>
      <c r="F18" s="160" t="s">
        <v>340</v>
      </c>
      <c r="G18" s="160" t="s">
        <v>340</v>
      </c>
      <c r="H18" s="160" t="s">
        <v>340</v>
      </c>
      <c r="I18" s="160" t="s">
        <v>340</v>
      </c>
      <c r="J18" s="160" t="s">
        <v>340</v>
      </c>
      <c r="K18" s="160" t="s">
        <v>340</v>
      </c>
      <c r="L18" s="160" t="s">
        <v>340</v>
      </c>
      <c r="M18" s="160" t="s">
        <v>340</v>
      </c>
      <c r="N18" s="160" t="s">
        <v>340</v>
      </c>
      <c r="O18" s="160" t="s">
        <v>340</v>
      </c>
      <c r="P18" s="160" t="s">
        <v>340</v>
      </c>
      <c r="Q18" s="138">
        <v>-0.28096949464325255</v>
      </c>
      <c r="R18" s="138">
        <v>-2.3600679307386591E-2</v>
      </c>
      <c r="S18" s="138">
        <v>-0.24873519985166742</v>
      </c>
      <c r="T18" s="138">
        <v>-6.3917474273154168E-2</v>
      </c>
      <c r="U18" s="138">
        <v>-0.26865785821229904</v>
      </c>
      <c r="V18" s="138">
        <v>-5.4434095219929854E-2</v>
      </c>
      <c r="W18" s="138">
        <v>-0.28372080016405971</v>
      </c>
      <c r="X18" s="138">
        <v>-5.30435918489214E-2</v>
      </c>
      <c r="Y18" s="138">
        <v>-0.26287708965779655</v>
      </c>
      <c r="Z18" s="138">
        <v>-1.8850356468000037E-2</v>
      </c>
      <c r="AA18" s="138">
        <v>-0.2588536019816241</v>
      </c>
      <c r="AB18" s="138">
        <v>-5.8789018687557155E-2</v>
      </c>
      <c r="AC18" s="138">
        <f>AC17/AC15</f>
        <v>-0.23958464146678388</v>
      </c>
      <c r="AD18" s="138">
        <v>-3.572361432775524E-2</v>
      </c>
      <c r="AE18" s="138">
        <f t="shared" ref="AE18:AJ18" si="4">AE17/AE15</f>
        <v>-0.24397147991040294</v>
      </c>
      <c r="AF18" s="138">
        <f t="shared" si="4"/>
        <v>-4.4219824726790265E-2</v>
      </c>
      <c r="AG18" s="138">
        <f t="shared" si="4"/>
        <v>-0.21959546241744765</v>
      </c>
      <c r="AH18" s="138">
        <f t="shared" si="4"/>
        <v>-2.425272190528624E-2</v>
      </c>
      <c r="AI18" s="138">
        <f t="shared" si="4"/>
        <v>-0.24415142875131543</v>
      </c>
      <c r="AJ18" s="138">
        <f t="shared" si="4"/>
        <v>-1.6322729802628763E-2</v>
      </c>
    </row>
    <row r="19" spans="2:36" ht="14.4">
      <c r="B19" s="113" t="s">
        <v>8</v>
      </c>
      <c r="C19" s="159" t="s">
        <v>340</v>
      </c>
      <c r="D19" s="159" t="s">
        <v>340</v>
      </c>
      <c r="E19" s="159" t="s">
        <v>340</v>
      </c>
      <c r="F19" s="159" t="s">
        <v>340</v>
      </c>
      <c r="G19" s="159" t="s">
        <v>340</v>
      </c>
      <c r="H19" s="159" t="s">
        <v>340</v>
      </c>
      <c r="I19" s="159" t="s">
        <v>340</v>
      </c>
      <c r="J19" s="159" t="s">
        <v>340</v>
      </c>
      <c r="K19" s="159" t="s">
        <v>340</v>
      </c>
      <c r="L19" s="159" t="s">
        <v>340</v>
      </c>
      <c r="M19" s="159" t="s">
        <v>340</v>
      </c>
      <c r="N19" s="159" t="s">
        <v>340</v>
      </c>
      <c r="O19" s="159" t="s">
        <v>340</v>
      </c>
      <c r="P19" s="159" t="s">
        <v>340</v>
      </c>
      <c r="Q19" s="139">
        <v>16985</v>
      </c>
      <c r="R19" s="139">
        <v>19737</v>
      </c>
      <c r="S19" s="139">
        <v>27074</v>
      </c>
      <c r="T19" s="139">
        <v>16549</v>
      </c>
      <c r="U19" s="139">
        <v>30518</v>
      </c>
      <c r="V19" s="139">
        <v>18044</v>
      </c>
      <c r="W19" s="139">
        <v>34762</v>
      </c>
      <c r="X19" s="139">
        <v>19402</v>
      </c>
      <c r="Y19" s="139">
        <v>25703</v>
      </c>
      <c r="Z19" s="139">
        <v>18879</v>
      </c>
      <c r="AA19" s="139">
        <v>28163</v>
      </c>
      <c r="AB19" s="139">
        <v>18316</v>
      </c>
      <c r="AC19" s="139">
        <v>25071</v>
      </c>
      <c r="AD19" s="139">
        <v>11128</v>
      </c>
      <c r="AE19" s="139">
        <v>31940</v>
      </c>
      <c r="AF19" s="139">
        <v>11183</v>
      </c>
      <c r="AG19" s="139">
        <v>21568</v>
      </c>
      <c r="AH19" s="139">
        <v>8387</v>
      </c>
      <c r="AI19" s="139">
        <v>18465</v>
      </c>
      <c r="AJ19" s="139">
        <v>4292</v>
      </c>
    </row>
    <row r="20" spans="2:36" ht="14.4">
      <c r="B20" s="113" t="s">
        <v>216</v>
      </c>
      <c r="C20" s="159" t="s">
        <v>340</v>
      </c>
      <c r="D20" s="159" t="s">
        <v>340</v>
      </c>
      <c r="E20" s="159" t="s">
        <v>340</v>
      </c>
      <c r="F20" s="159" t="s">
        <v>340</v>
      </c>
      <c r="G20" s="159" t="s">
        <v>340</v>
      </c>
      <c r="H20" s="159" t="s">
        <v>340</v>
      </c>
      <c r="I20" s="159" t="s">
        <v>340</v>
      </c>
      <c r="J20" s="159" t="s">
        <v>340</v>
      </c>
      <c r="K20" s="159" t="s">
        <v>340</v>
      </c>
      <c r="L20" s="159" t="s">
        <v>340</v>
      </c>
      <c r="M20" s="159" t="s">
        <v>340</v>
      </c>
      <c r="N20" s="159" t="s">
        <v>340</v>
      </c>
      <c r="O20" s="159" t="s">
        <v>340</v>
      </c>
      <c r="P20" s="159" t="s">
        <v>340</v>
      </c>
      <c r="Q20" s="139">
        <v>0</v>
      </c>
      <c r="R20" s="139">
        <v>0</v>
      </c>
      <c r="S20" s="139">
        <v>0</v>
      </c>
      <c r="T20" s="139">
        <v>0</v>
      </c>
      <c r="U20" s="139">
        <v>0</v>
      </c>
      <c r="V20" s="139">
        <v>0</v>
      </c>
      <c r="W20" s="139">
        <v>0</v>
      </c>
      <c r="X20" s="139">
        <v>0</v>
      </c>
      <c r="Y20" s="139">
        <v>0</v>
      </c>
      <c r="Z20" s="139">
        <v>0</v>
      </c>
      <c r="AA20" s="139">
        <v>0</v>
      </c>
      <c r="AB20" s="139">
        <v>0</v>
      </c>
      <c r="AC20" s="139">
        <v>0</v>
      </c>
      <c r="AD20" s="139">
        <v>0</v>
      </c>
      <c r="AE20" s="139">
        <v>0</v>
      </c>
      <c r="AF20" s="139">
        <v>0</v>
      </c>
      <c r="AG20" s="139">
        <v>0</v>
      </c>
      <c r="AH20" s="139">
        <v>0</v>
      </c>
      <c r="AI20" s="139">
        <v>0</v>
      </c>
      <c r="AJ20" s="139">
        <v>0</v>
      </c>
    </row>
    <row r="21" spans="2:36" ht="14.4">
      <c r="B21" s="99" t="s">
        <v>12</v>
      </c>
      <c r="C21" s="161" t="s">
        <v>340</v>
      </c>
      <c r="D21" s="161" t="s">
        <v>340</v>
      </c>
      <c r="E21" s="161" t="s">
        <v>340</v>
      </c>
      <c r="F21" s="161" t="s">
        <v>340</v>
      </c>
      <c r="G21" s="161" t="s">
        <v>340</v>
      </c>
      <c r="H21" s="161" t="s">
        <v>340</v>
      </c>
      <c r="I21" s="161" t="s">
        <v>340</v>
      </c>
      <c r="J21" s="161" t="s">
        <v>340</v>
      </c>
      <c r="K21" s="161" t="s">
        <v>340</v>
      </c>
      <c r="L21" s="161" t="s">
        <v>340</v>
      </c>
      <c r="M21" s="161" t="s">
        <v>340</v>
      </c>
      <c r="N21" s="161" t="s">
        <v>340</v>
      </c>
      <c r="O21" s="161" t="s">
        <v>340</v>
      </c>
      <c r="P21" s="161" t="s">
        <v>340</v>
      </c>
      <c r="Q21" s="140">
        <v>57117</v>
      </c>
      <c r="R21" s="140">
        <v>75506</v>
      </c>
      <c r="S21" s="140">
        <v>80072</v>
      </c>
      <c r="T21" s="140">
        <v>91503</v>
      </c>
      <c r="U21" s="140">
        <v>94371</v>
      </c>
      <c r="V21" s="140">
        <v>107278</v>
      </c>
      <c r="W21" s="140">
        <v>107176</v>
      </c>
      <c r="X21" s="140">
        <v>120893</v>
      </c>
      <c r="Y21" s="140">
        <v>109547</v>
      </c>
      <c r="Z21" s="140">
        <v>126361</v>
      </c>
      <c r="AA21" s="140">
        <v>115906</v>
      </c>
      <c r="AB21" s="140">
        <v>127408</v>
      </c>
      <c r="AC21" s="140">
        <f>SUM(AC15:AC17,AC19:AC20)</f>
        <v>114854</v>
      </c>
      <c r="AD21" s="140">
        <v>121879</v>
      </c>
      <c r="AE21" s="140">
        <f t="shared" ref="AE21:AJ21" si="5">SUM(AE15:AE17,AE19:AE20)</f>
        <v>114564</v>
      </c>
      <c r="AF21" s="140">
        <f t="shared" si="5"/>
        <v>120681</v>
      </c>
      <c r="AG21" s="140">
        <f t="shared" si="5"/>
        <v>105349</v>
      </c>
      <c r="AH21" s="140">
        <f t="shared" si="5"/>
        <v>111181</v>
      </c>
      <c r="AI21" s="140">
        <f t="shared" si="5"/>
        <v>93428</v>
      </c>
      <c r="AJ21" s="140">
        <f t="shared" si="5"/>
        <v>96195</v>
      </c>
    </row>
  </sheetData>
  <phoneticPr fontId="63" type="noConversion"/>
  <hyperlinks>
    <hyperlink ref="B2" location="Sumário!A1" display="Sumário" xr:uid="{8DFFF304-1991-4A7D-9F82-C7AF09B697AD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5">
    <tabColor rgb="FF92D050"/>
  </sheetPr>
  <dimension ref="A1:AK77"/>
  <sheetViews>
    <sheetView showGridLines="0" zoomScale="85" zoomScaleNormal="85" workbookViewId="0">
      <pane xSplit="2" ySplit="4" topLeftCell="W5" activePane="bottomRight" state="frozen"/>
      <selection activeCell="B2" sqref="B2"/>
      <selection pane="topRight" activeCell="B2" sqref="B2"/>
      <selection pane="bottomLeft" activeCell="B2" sqref="B2"/>
      <selection pane="bottomRight" activeCell="AJ2" sqref="AJ2"/>
    </sheetView>
  </sheetViews>
  <sheetFormatPr defaultColWidth="10.6640625" defaultRowHeight="14.4" outlineLevelCol="1"/>
  <cols>
    <col min="1" max="1" width="1.6640625" customWidth="1"/>
    <col min="2" max="2" width="62.6640625" customWidth="1"/>
    <col min="3" max="10" width="10.6640625" hidden="1" customWidth="1" outlineLevel="1"/>
    <col min="11" max="11" width="10.6640625" hidden="1" customWidth="1" outlineLevel="1" collapsed="1"/>
    <col min="12" max="14" width="10.6640625" hidden="1" customWidth="1" outlineLevel="1"/>
    <col min="15" max="15" width="10.6640625" collapsed="1"/>
  </cols>
  <sheetData>
    <row r="1" spans="1:36" ht="18">
      <c r="B1" s="332" t="s">
        <v>381</v>
      </c>
    </row>
    <row r="2" spans="1:36">
      <c r="B2" s="280" t="s">
        <v>379</v>
      </c>
    </row>
    <row r="3" spans="1:36">
      <c r="A3" s="280"/>
    </row>
    <row r="4" spans="1:36">
      <c r="B4" s="175" t="s">
        <v>217</v>
      </c>
      <c r="C4" s="177" t="s">
        <v>178</v>
      </c>
      <c r="D4" s="177" t="s">
        <v>179</v>
      </c>
      <c r="E4" s="177" t="s">
        <v>181</v>
      </c>
      <c r="F4" s="177" t="s">
        <v>183</v>
      </c>
      <c r="G4" s="177" t="s">
        <v>184</v>
      </c>
      <c r="H4" s="177" t="s">
        <v>185</v>
      </c>
      <c r="I4" s="177" t="s">
        <v>187</v>
      </c>
      <c r="J4" s="177" t="s">
        <v>189</v>
      </c>
      <c r="K4" s="177" t="s">
        <v>192</v>
      </c>
      <c r="L4" s="177" t="s">
        <v>195</v>
      </c>
      <c r="M4" s="177" t="s">
        <v>197</v>
      </c>
      <c r="N4" s="177" t="s">
        <v>199</v>
      </c>
      <c r="O4" s="177" t="s">
        <v>214</v>
      </c>
      <c r="P4" s="177" t="s">
        <v>238</v>
      </c>
      <c r="Q4" s="177" t="s">
        <v>244</v>
      </c>
      <c r="R4" s="177" t="s">
        <v>245</v>
      </c>
      <c r="S4" s="177" t="s">
        <v>247</v>
      </c>
      <c r="T4" s="177" t="s">
        <v>250</v>
      </c>
      <c r="U4" s="177" t="s">
        <v>257</v>
      </c>
      <c r="V4" s="177" t="s">
        <v>260</v>
      </c>
      <c r="W4" s="177" t="s">
        <v>270</v>
      </c>
      <c r="X4" s="177" t="s">
        <v>275</v>
      </c>
      <c r="Y4" s="177" t="s">
        <v>282</v>
      </c>
      <c r="Z4" s="177" t="s">
        <v>287</v>
      </c>
      <c r="AA4" s="177" t="s">
        <v>289</v>
      </c>
      <c r="AB4" s="177" t="s">
        <v>293</v>
      </c>
      <c r="AC4" s="177" t="s">
        <v>311</v>
      </c>
      <c r="AD4" s="177" t="s">
        <v>385</v>
      </c>
      <c r="AE4" s="177" t="s">
        <v>386</v>
      </c>
      <c r="AF4" s="177" t="s">
        <v>387</v>
      </c>
      <c r="AG4" s="177" t="s">
        <v>389</v>
      </c>
      <c r="AH4" s="177" t="s">
        <v>390</v>
      </c>
      <c r="AI4" s="177" t="s">
        <v>391</v>
      </c>
      <c r="AJ4" s="177" t="s">
        <v>392</v>
      </c>
    </row>
    <row r="5" spans="1:36">
      <c r="A5" s="1"/>
      <c r="B5" s="252" t="s">
        <v>47</v>
      </c>
      <c r="C5" s="253">
        <v>432.86100424000006</v>
      </c>
      <c r="D5" s="253">
        <v>542.01114539000002</v>
      </c>
      <c r="E5" s="253">
        <v>498.98367299</v>
      </c>
      <c r="F5" s="253">
        <v>408.19357478000001</v>
      </c>
      <c r="G5" s="253">
        <v>389.25847838999994</v>
      </c>
      <c r="H5" s="253">
        <v>360.947</v>
      </c>
      <c r="I5" s="253">
        <v>369.73110525999999</v>
      </c>
      <c r="J5" s="253">
        <v>455.92087795999998</v>
      </c>
      <c r="K5" s="253">
        <v>1281.0629999999999</v>
      </c>
      <c r="L5" s="253">
        <v>1312.3782741499997</v>
      </c>
      <c r="M5" s="253">
        <v>1309.3986046100001</v>
      </c>
      <c r="N5" s="253">
        <v>2106.41353738</v>
      </c>
      <c r="O5" s="253">
        <f t="shared" ref="O5:AB5" si="0">SUM(O6:O17)</f>
        <v>1860.921</v>
      </c>
      <c r="P5" s="253">
        <f t="shared" si="0"/>
        <v>1618.4989999999998</v>
      </c>
      <c r="Q5" s="253">
        <f t="shared" si="0"/>
        <v>1615.1569999999999</v>
      </c>
      <c r="R5" s="253">
        <f t="shared" si="0"/>
        <v>1311.9289999999999</v>
      </c>
      <c r="S5" s="253">
        <f t="shared" si="0"/>
        <v>2245.9639999999999</v>
      </c>
      <c r="T5" s="253">
        <f t="shared" si="0"/>
        <v>2117.3329999999996</v>
      </c>
      <c r="U5" s="253">
        <f t="shared" si="0"/>
        <v>2067.6898618199998</v>
      </c>
      <c r="V5" s="253">
        <f t="shared" si="0"/>
        <v>2379.58911558</v>
      </c>
      <c r="W5" s="253">
        <f t="shared" si="0"/>
        <v>2290.7450000000003</v>
      </c>
      <c r="X5" s="253">
        <f t="shared" si="0"/>
        <v>1937.6780000000001</v>
      </c>
      <c r="Y5" s="253">
        <f t="shared" si="0"/>
        <v>1906.9740000000004</v>
      </c>
      <c r="Z5" s="253">
        <f t="shared" si="0"/>
        <v>1770.4839999999999</v>
      </c>
      <c r="AA5" s="253">
        <f t="shared" si="0"/>
        <v>1507.4100000000003</v>
      </c>
      <c r="AB5" s="253">
        <f t="shared" si="0"/>
        <v>2140.2559999999999</v>
      </c>
      <c r="AC5" s="253">
        <f>SUM(AC6:AC17)</f>
        <v>2388.2480000000005</v>
      </c>
      <c r="AD5" s="253">
        <v>2084.6530968700031</v>
      </c>
      <c r="AE5" s="253">
        <v>2324.2689803900039</v>
      </c>
      <c r="AF5" s="253">
        <f>SUM(AF6:AF17)</f>
        <v>2358.3489894200034</v>
      </c>
      <c r="AG5" s="253">
        <f>SUM(AG6:AG17)</f>
        <v>2547.8889999999997</v>
      </c>
      <c r="AH5" s="253">
        <f>SUM(AH6:AH17)</f>
        <v>2588.2529999999992</v>
      </c>
      <c r="AI5" s="253">
        <f>SUM(AI6:AI17)</f>
        <v>2713.585</v>
      </c>
      <c r="AJ5" s="253">
        <f>SUM(AJ6:AJ17)</f>
        <v>2749.7429999999999</v>
      </c>
    </row>
    <row r="6" spans="1:36">
      <c r="A6" s="1"/>
      <c r="B6" s="95" t="s">
        <v>49</v>
      </c>
      <c r="C6" s="178">
        <v>26.337</v>
      </c>
      <c r="D6" s="178">
        <v>246.55199999999999</v>
      </c>
      <c r="E6" s="178">
        <v>23.344999999999999</v>
      </c>
      <c r="F6" s="178">
        <v>99.507000000000005</v>
      </c>
      <c r="G6" s="178">
        <v>44.502000000000002</v>
      </c>
      <c r="H6" s="178">
        <v>30.306999999999999</v>
      </c>
      <c r="I6" s="178">
        <v>27.956</v>
      </c>
      <c r="J6" s="178">
        <v>31.552</v>
      </c>
      <c r="K6" s="178">
        <v>36.442999999999998</v>
      </c>
      <c r="L6" s="178">
        <v>41.914999999999999</v>
      </c>
      <c r="M6" s="178">
        <v>84.331999999999994</v>
      </c>
      <c r="N6" s="178">
        <v>73.183000000000007</v>
      </c>
      <c r="O6" s="178">
        <v>62.232999999999997</v>
      </c>
      <c r="P6" s="178">
        <v>141.18199999999999</v>
      </c>
      <c r="Q6" s="178">
        <v>174.91900000000001</v>
      </c>
      <c r="R6" s="178">
        <v>169.24799999999999</v>
      </c>
      <c r="S6" s="178">
        <v>229.10900000000001</v>
      </c>
      <c r="T6" s="178">
        <v>146.24100000000001</v>
      </c>
      <c r="U6" s="178">
        <v>192.315</v>
      </c>
      <c r="V6" s="178">
        <v>422.43099999999998</v>
      </c>
      <c r="W6" s="178">
        <v>419.77699999999999</v>
      </c>
      <c r="X6" s="178">
        <v>61.462000000000003</v>
      </c>
      <c r="Y6" s="178">
        <v>445.74099999999999</v>
      </c>
      <c r="Z6" s="178">
        <v>139.411</v>
      </c>
      <c r="AA6" s="178">
        <v>146.471</v>
      </c>
      <c r="AB6" s="178">
        <v>172.41900000000001</v>
      </c>
      <c r="AC6" s="178">
        <v>100.22799999999999</v>
      </c>
      <c r="AD6" s="178">
        <v>99.600576440000509</v>
      </c>
      <c r="AE6" s="178">
        <v>125.3521445600005</v>
      </c>
      <c r="AF6" s="178">
        <v>103.14965419000043</v>
      </c>
      <c r="AG6" s="178">
        <v>112.989</v>
      </c>
      <c r="AH6" s="178">
        <v>220.00700000000001</v>
      </c>
      <c r="AI6" s="178">
        <v>105.086</v>
      </c>
      <c r="AJ6" s="178">
        <v>105.30500000000001</v>
      </c>
    </row>
    <row r="7" spans="1:36">
      <c r="A7" s="1"/>
      <c r="B7" s="95" t="s">
        <v>51</v>
      </c>
      <c r="C7" s="178">
        <v>74.34</v>
      </c>
      <c r="D7" s="178">
        <v>46.941000000000003</v>
      </c>
      <c r="E7" s="178">
        <v>222.874</v>
      </c>
      <c r="F7" s="178">
        <v>85.924000000000007</v>
      </c>
      <c r="G7" s="178">
        <v>92.222999999999999</v>
      </c>
      <c r="H7" s="178">
        <v>55.402000000000001</v>
      </c>
      <c r="I7" s="178">
        <v>79.944000000000003</v>
      </c>
      <c r="J7" s="178">
        <v>151.042</v>
      </c>
      <c r="K7" s="178">
        <v>895.45100000000002</v>
      </c>
      <c r="L7" s="178">
        <v>751.38900000000001</v>
      </c>
      <c r="M7" s="178">
        <v>705.42700000000002</v>
      </c>
      <c r="N7" s="178">
        <v>1204.671</v>
      </c>
      <c r="O7" s="178">
        <v>1161.1559999999999</v>
      </c>
      <c r="P7" s="178">
        <v>496.839</v>
      </c>
      <c r="Q7" s="178">
        <v>584.55200000000002</v>
      </c>
      <c r="R7" s="178">
        <v>346.053</v>
      </c>
      <c r="S7" s="178">
        <v>1172.202</v>
      </c>
      <c r="T7" s="178">
        <v>1068.326</v>
      </c>
      <c r="U7" s="178">
        <v>912.28200000000004</v>
      </c>
      <c r="V7" s="178">
        <v>988.19899999999996</v>
      </c>
      <c r="W7" s="178">
        <v>840.51800000000003</v>
      </c>
      <c r="X7" s="178">
        <v>923.04899999999998</v>
      </c>
      <c r="Y7" s="178">
        <v>600.827</v>
      </c>
      <c r="Z7" s="178">
        <v>765.83399999999995</v>
      </c>
      <c r="AA7" s="178">
        <v>382.00400000000002</v>
      </c>
      <c r="AB7" s="178">
        <v>1007.622</v>
      </c>
      <c r="AC7" s="178">
        <v>1374.94</v>
      </c>
      <c r="AD7" s="178">
        <v>1152.3796089900006</v>
      </c>
      <c r="AE7" s="178">
        <v>1266.5690221200005</v>
      </c>
      <c r="AF7" s="178">
        <v>1341.1298918000009</v>
      </c>
      <c r="AG7" s="178">
        <v>1563.4739999999999</v>
      </c>
      <c r="AH7" s="178">
        <v>1485.4079999999999</v>
      </c>
      <c r="AI7" s="178">
        <v>1627.078</v>
      </c>
      <c r="AJ7" s="178">
        <v>1671.6020000000001</v>
      </c>
    </row>
    <row r="8" spans="1:36">
      <c r="A8" s="1"/>
      <c r="B8" s="95" t="s">
        <v>52</v>
      </c>
      <c r="C8" s="178">
        <v>290.52800000000002</v>
      </c>
      <c r="D8" s="178">
        <v>197.56</v>
      </c>
      <c r="E8" s="178">
        <v>203.57400000000001</v>
      </c>
      <c r="F8" s="178">
        <v>174.083</v>
      </c>
      <c r="G8" s="178">
        <v>210.75899999999999</v>
      </c>
      <c r="H8" s="178">
        <v>235.44</v>
      </c>
      <c r="I8" s="178">
        <v>224.399</v>
      </c>
      <c r="J8" s="178">
        <v>213.346</v>
      </c>
      <c r="K8" s="178">
        <v>272.86500000000001</v>
      </c>
      <c r="L8" s="178">
        <v>302.43099999999998</v>
      </c>
      <c r="M8" s="178">
        <v>318.36399999999998</v>
      </c>
      <c r="N8" s="178">
        <v>343.60199999999998</v>
      </c>
      <c r="O8" s="178">
        <v>365.43900000000002</v>
      </c>
      <c r="P8" s="178">
        <v>614.25</v>
      </c>
      <c r="Q8" s="178">
        <v>640.96600000000001</v>
      </c>
      <c r="R8" s="178">
        <v>603.85500000000002</v>
      </c>
      <c r="S8" s="178">
        <v>656.43499999999995</v>
      </c>
      <c r="T8" s="178">
        <v>724.65499999999997</v>
      </c>
      <c r="U8" s="178">
        <v>803.43606512000008</v>
      </c>
      <c r="V8" s="178">
        <v>791.59299999999996</v>
      </c>
      <c r="W8" s="178">
        <v>873.86599999999999</v>
      </c>
      <c r="X8" s="178">
        <v>808.00599999999997</v>
      </c>
      <c r="Y8" s="178">
        <v>705.58199999999999</v>
      </c>
      <c r="Z8" s="178">
        <v>722.12099999999998</v>
      </c>
      <c r="AA8" s="178">
        <v>822.61699999999996</v>
      </c>
      <c r="AB8" s="178">
        <v>840.904</v>
      </c>
      <c r="AC8" s="178">
        <v>804.654</v>
      </c>
      <c r="AD8" s="178">
        <v>740.5730008500019</v>
      </c>
      <c r="AE8" s="178">
        <v>808.37108958000283</v>
      </c>
      <c r="AF8" s="178">
        <v>784.47605309000255</v>
      </c>
      <c r="AG8" s="178">
        <v>759.14300000000003</v>
      </c>
      <c r="AH8" s="178">
        <v>771.91</v>
      </c>
      <c r="AI8" s="178">
        <v>850.649</v>
      </c>
      <c r="AJ8" s="178">
        <v>821.87300000000005</v>
      </c>
    </row>
    <row r="9" spans="1:36">
      <c r="A9" s="1"/>
      <c r="B9" s="95" t="s">
        <v>271</v>
      </c>
      <c r="C9" s="178">
        <v>0</v>
      </c>
      <c r="D9" s="178">
        <v>0</v>
      </c>
      <c r="E9" s="178">
        <v>0</v>
      </c>
      <c r="F9" s="178">
        <v>0</v>
      </c>
      <c r="G9" s="178">
        <v>0</v>
      </c>
      <c r="H9" s="178">
        <v>0</v>
      </c>
      <c r="I9" s="178">
        <v>0</v>
      </c>
      <c r="J9" s="178">
        <v>0</v>
      </c>
      <c r="K9" s="178">
        <v>0</v>
      </c>
      <c r="L9" s="178">
        <v>0</v>
      </c>
      <c r="M9" s="178">
        <v>0</v>
      </c>
      <c r="N9" s="178">
        <v>0</v>
      </c>
      <c r="O9" s="178">
        <v>0</v>
      </c>
      <c r="P9" s="178">
        <v>0</v>
      </c>
      <c r="Q9" s="178">
        <v>0</v>
      </c>
      <c r="R9" s="178">
        <v>0</v>
      </c>
      <c r="S9" s="178">
        <v>0</v>
      </c>
      <c r="T9" s="178">
        <v>0</v>
      </c>
      <c r="U9" s="178">
        <v>0</v>
      </c>
      <c r="V9" s="178">
        <v>0.33511557999998298</v>
      </c>
      <c r="W9" s="178">
        <v>0.63200000000000001</v>
      </c>
      <c r="X9" s="178">
        <v>0.33600000000000002</v>
      </c>
      <c r="Y9" s="178">
        <v>0.33600000000000002</v>
      </c>
      <c r="Z9" s="178">
        <v>0.33600000000000002</v>
      </c>
      <c r="AA9" s="178">
        <v>0.33600000000000002</v>
      </c>
      <c r="AB9" s="178">
        <v>0.76</v>
      </c>
      <c r="AC9" s="178">
        <v>0.76</v>
      </c>
      <c r="AD9" s="178">
        <v>0.7601884300000038</v>
      </c>
      <c r="AE9" s="178">
        <v>0.94</v>
      </c>
      <c r="AF9" s="178">
        <v>0.43756743999994197</v>
      </c>
      <c r="AG9" s="178">
        <v>0.441</v>
      </c>
      <c r="AH9" s="178">
        <v>0.441</v>
      </c>
      <c r="AI9" s="178">
        <v>0.441</v>
      </c>
      <c r="AJ9" s="178">
        <v>0.441</v>
      </c>
    </row>
    <row r="10" spans="1:36">
      <c r="A10" s="1"/>
      <c r="B10" s="95" t="s">
        <v>54</v>
      </c>
      <c r="C10" s="178">
        <v>19.481000000000002</v>
      </c>
      <c r="D10" s="178">
        <v>27.465</v>
      </c>
      <c r="E10" s="178">
        <v>21.094999999999999</v>
      </c>
      <c r="F10" s="178">
        <v>31.559000000000001</v>
      </c>
      <c r="G10" s="178">
        <v>21.335999999999999</v>
      </c>
      <c r="H10" s="178">
        <v>20.152999999999999</v>
      </c>
      <c r="I10" s="178">
        <v>17.38</v>
      </c>
      <c r="J10" s="178">
        <v>27.77</v>
      </c>
      <c r="K10" s="178">
        <v>18.166</v>
      </c>
      <c r="L10" s="178">
        <v>19.462</v>
      </c>
      <c r="M10" s="178">
        <v>12.904</v>
      </c>
      <c r="N10" s="178">
        <v>24.984999999999999</v>
      </c>
      <c r="O10" s="178">
        <v>12.76</v>
      </c>
      <c r="P10" s="178">
        <v>23.436</v>
      </c>
      <c r="Q10" s="178">
        <v>17.57</v>
      </c>
      <c r="R10" s="178">
        <v>44.201999999999998</v>
      </c>
      <c r="S10" s="178">
        <v>24.303000000000001</v>
      </c>
      <c r="T10" s="178">
        <v>36.6</v>
      </c>
      <c r="U10" s="178">
        <v>28.257999999999999</v>
      </c>
      <c r="V10" s="178">
        <v>55.26</v>
      </c>
      <c r="W10" s="178">
        <v>17.465</v>
      </c>
      <c r="X10" s="178">
        <v>26.712</v>
      </c>
      <c r="Y10" s="178">
        <v>27.576000000000001</v>
      </c>
      <c r="Z10" s="178">
        <v>31.489000000000001</v>
      </c>
      <c r="AA10" s="178">
        <v>18.094000000000001</v>
      </c>
      <c r="AB10" s="178">
        <v>25.564</v>
      </c>
      <c r="AC10" s="178">
        <v>18.503</v>
      </c>
      <c r="AD10" s="178">
        <v>30.09473412000002</v>
      </c>
      <c r="AE10" s="178">
        <v>25.309406080000006</v>
      </c>
      <c r="AF10" s="178">
        <v>0</v>
      </c>
      <c r="AG10" s="178">
        <v>0</v>
      </c>
      <c r="AH10" s="178">
        <v>0</v>
      </c>
      <c r="AI10" s="178">
        <v>0</v>
      </c>
      <c r="AJ10" s="178">
        <v>0</v>
      </c>
    </row>
    <row r="11" spans="1:36">
      <c r="A11" s="1"/>
      <c r="B11" s="95" t="s">
        <v>57</v>
      </c>
      <c r="C11" s="178">
        <v>8.9949999999999992</v>
      </c>
      <c r="D11" s="178">
        <v>9.8070000000000004</v>
      </c>
      <c r="E11" s="178">
        <v>10.256</v>
      </c>
      <c r="F11" s="178">
        <v>9.6690000000000005</v>
      </c>
      <c r="G11" s="178">
        <v>6.2270000000000003</v>
      </c>
      <c r="H11" s="178">
        <v>7.6139999999999999</v>
      </c>
      <c r="I11" s="178">
        <v>6.2279999999999998</v>
      </c>
      <c r="J11" s="178">
        <v>4.0869999999999997</v>
      </c>
      <c r="K11" s="178">
        <v>4.8390000000000004</v>
      </c>
      <c r="L11" s="178">
        <v>6.0110000000000001</v>
      </c>
      <c r="M11" s="178">
        <v>4.8150000000000004</v>
      </c>
      <c r="N11" s="178">
        <v>5.88</v>
      </c>
      <c r="O11" s="178">
        <v>6.8470000000000004</v>
      </c>
      <c r="P11" s="178">
        <v>78.293999999999997</v>
      </c>
      <c r="Q11" s="178">
        <v>81.588000000000008</v>
      </c>
      <c r="R11" s="178">
        <v>88.617000000000004</v>
      </c>
      <c r="S11" s="178">
        <v>83.441000000000003</v>
      </c>
      <c r="T11" s="178">
        <v>83.384</v>
      </c>
      <c r="U11" s="178">
        <v>81.561999999999998</v>
      </c>
      <c r="V11" s="178">
        <v>77.156000000000006</v>
      </c>
      <c r="W11" s="178">
        <v>74.694999999999993</v>
      </c>
      <c r="X11" s="178">
        <v>75.765000000000001</v>
      </c>
      <c r="Y11" s="178">
        <v>94.929000000000002</v>
      </c>
      <c r="Z11" s="178">
        <v>62.673000000000002</v>
      </c>
      <c r="AA11" s="178">
        <v>68.064999999999998</v>
      </c>
      <c r="AB11" s="178">
        <v>61.63</v>
      </c>
      <c r="AC11" s="178">
        <v>58.484999999999999</v>
      </c>
      <c r="AD11" s="178">
        <v>44.339103750000014</v>
      </c>
      <c r="AE11" s="178">
        <v>47.121239100000011</v>
      </c>
      <c r="AF11" s="178">
        <v>52.597449690000012</v>
      </c>
      <c r="AG11" s="178">
        <v>52.84</v>
      </c>
      <c r="AH11" s="178">
        <v>64.372</v>
      </c>
      <c r="AI11" s="178">
        <v>58.329000000000001</v>
      </c>
      <c r="AJ11" s="178">
        <v>77.844999999999999</v>
      </c>
    </row>
    <row r="12" spans="1:36">
      <c r="A12" s="1"/>
      <c r="B12" s="95" t="s">
        <v>136</v>
      </c>
      <c r="C12" s="178">
        <v>7.0004240000000009E-2</v>
      </c>
      <c r="D12" s="178">
        <v>2.54614539</v>
      </c>
      <c r="E12" s="178">
        <v>3.3196729899999999</v>
      </c>
      <c r="F12" s="178">
        <v>1.8495747800000004</v>
      </c>
      <c r="G12" s="178">
        <v>1.59547839</v>
      </c>
      <c r="H12" s="178">
        <v>0</v>
      </c>
      <c r="I12" s="178">
        <v>4.0841052599999994</v>
      </c>
      <c r="J12" s="178">
        <v>2.3908779599999996</v>
      </c>
      <c r="K12" s="178">
        <v>0</v>
      </c>
      <c r="L12" s="178">
        <v>0</v>
      </c>
      <c r="M12" s="178">
        <v>0</v>
      </c>
      <c r="N12" s="178">
        <v>0</v>
      </c>
      <c r="O12" s="178">
        <v>0.71699999999999997</v>
      </c>
      <c r="P12" s="178">
        <v>0</v>
      </c>
      <c r="Q12" s="178">
        <v>0</v>
      </c>
      <c r="R12" s="178">
        <v>0</v>
      </c>
      <c r="S12" s="178">
        <v>0</v>
      </c>
      <c r="T12" s="178">
        <v>0</v>
      </c>
      <c r="U12" s="178">
        <v>0</v>
      </c>
      <c r="V12" s="178">
        <v>0</v>
      </c>
      <c r="W12" s="178">
        <v>0</v>
      </c>
      <c r="X12" s="178">
        <v>0</v>
      </c>
      <c r="Y12" s="178">
        <v>0</v>
      </c>
      <c r="Z12" s="178">
        <v>0</v>
      </c>
      <c r="AA12" s="178">
        <v>0</v>
      </c>
      <c r="AB12" s="178">
        <v>0</v>
      </c>
      <c r="AC12" s="178">
        <v>0</v>
      </c>
      <c r="AD12" s="178">
        <v>0</v>
      </c>
      <c r="AE12" s="178">
        <v>0</v>
      </c>
      <c r="AF12" s="178">
        <v>0</v>
      </c>
      <c r="AG12" s="178">
        <v>0</v>
      </c>
      <c r="AH12" s="178">
        <v>0</v>
      </c>
      <c r="AI12" s="178">
        <v>0</v>
      </c>
      <c r="AJ12" s="178">
        <v>0</v>
      </c>
    </row>
    <row r="13" spans="1:36">
      <c r="A13" s="1"/>
      <c r="B13" s="95" t="s">
        <v>190</v>
      </c>
      <c r="C13" s="178">
        <v>0</v>
      </c>
      <c r="D13" s="178">
        <v>0</v>
      </c>
      <c r="E13" s="178">
        <v>0</v>
      </c>
      <c r="F13" s="178">
        <v>0</v>
      </c>
      <c r="G13" s="178">
        <v>0</v>
      </c>
      <c r="H13" s="178">
        <v>0</v>
      </c>
      <c r="I13" s="178">
        <v>0</v>
      </c>
      <c r="J13" s="178">
        <v>20.05</v>
      </c>
      <c r="K13" s="178">
        <v>40.115000000000002</v>
      </c>
      <c r="L13" s="178">
        <v>177.13727415000002</v>
      </c>
      <c r="M13" s="178">
        <v>172.04160461000001</v>
      </c>
      <c r="N13" s="178">
        <v>0</v>
      </c>
      <c r="O13" s="178">
        <v>0</v>
      </c>
      <c r="P13" s="178">
        <v>0</v>
      </c>
      <c r="Q13" s="178">
        <v>0</v>
      </c>
      <c r="R13" s="178">
        <v>0</v>
      </c>
      <c r="S13" s="178">
        <v>0</v>
      </c>
      <c r="T13" s="178">
        <v>0</v>
      </c>
      <c r="U13" s="178">
        <v>0</v>
      </c>
      <c r="V13" s="178">
        <v>0</v>
      </c>
      <c r="W13" s="178">
        <v>0</v>
      </c>
      <c r="X13" s="178">
        <v>0</v>
      </c>
      <c r="Y13" s="178">
        <v>0</v>
      </c>
      <c r="Z13" s="178">
        <v>0</v>
      </c>
      <c r="AA13" s="178">
        <v>0</v>
      </c>
      <c r="AB13" s="178">
        <v>0</v>
      </c>
      <c r="AC13" s="178">
        <v>0</v>
      </c>
      <c r="AD13" s="178">
        <v>0</v>
      </c>
      <c r="AE13" s="178">
        <v>0</v>
      </c>
      <c r="AF13" s="178">
        <v>0</v>
      </c>
      <c r="AG13" s="178">
        <v>0</v>
      </c>
      <c r="AH13" s="178">
        <v>0</v>
      </c>
      <c r="AI13" s="178">
        <v>0</v>
      </c>
      <c r="AJ13" s="178">
        <v>0</v>
      </c>
    </row>
    <row r="14" spans="1:36">
      <c r="A14" s="1"/>
      <c r="B14" s="95" t="s">
        <v>272</v>
      </c>
      <c r="C14" s="178">
        <v>0</v>
      </c>
      <c r="D14" s="178">
        <v>0</v>
      </c>
      <c r="E14" s="178">
        <v>0</v>
      </c>
      <c r="F14" s="178">
        <v>0</v>
      </c>
      <c r="G14" s="178">
        <v>0</v>
      </c>
      <c r="H14" s="178">
        <v>0</v>
      </c>
      <c r="I14" s="178">
        <v>0</v>
      </c>
      <c r="J14" s="178">
        <v>0</v>
      </c>
      <c r="K14" s="178">
        <v>0</v>
      </c>
      <c r="L14" s="178">
        <v>0</v>
      </c>
      <c r="M14" s="178">
        <v>0</v>
      </c>
      <c r="N14" s="178">
        <v>0</v>
      </c>
      <c r="O14" s="178">
        <v>0</v>
      </c>
      <c r="P14" s="178">
        <v>0</v>
      </c>
      <c r="Q14" s="178">
        <v>0</v>
      </c>
      <c r="R14" s="178">
        <v>0</v>
      </c>
      <c r="S14" s="178">
        <v>0</v>
      </c>
      <c r="T14" s="178">
        <v>0</v>
      </c>
      <c r="U14" s="178">
        <v>0</v>
      </c>
      <c r="V14" s="178">
        <v>35.991</v>
      </c>
      <c r="W14" s="178">
        <v>60.37</v>
      </c>
      <c r="X14" s="178">
        <v>0</v>
      </c>
      <c r="Y14" s="178">
        <v>0</v>
      </c>
      <c r="Z14" s="178">
        <v>0</v>
      </c>
      <c r="AA14" s="178">
        <v>0</v>
      </c>
      <c r="AB14" s="178">
        <v>0</v>
      </c>
      <c r="AC14" s="178">
        <v>0</v>
      </c>
      <c r="AD14" s="178">
        <v>0</v>
      </c>
      <c r="AE14" s="178">
        <v>0</v>
      </c>
      <c r="AF14" s="178">
        <v>0</v>
      </c>
      <c r="AG14" s="178">
        <v>0</v>
      </c>
      <c r="AH14" s="178">
        <v>0</v>
      </c>
      <c r="AI14" s="178">
        <v>0</v>
      </c>
      <c r="AJ14" s="178">
        <v>0</v>
      </c>
    </row>
    <row r="15" spans="1:36">
      <c r="A15" s="1"/>
      <c r="B15" s="95" t="s">
        <v>59</v>
      </c>
      <c r="C15" s="178">
        <v>13.11</v>
      </c>
      <c r="D15" s="178">
        <v>11.14</v>
      </c>
      <c r="E15" s="178">
        <v>14.52</v>
      </c>
      <c r="F15" s="178">
        <v>5.6020000000000003</v>
      </c>
      <c r="G15" s="178">
        <v>12.616</v>
      </c>
      <c r="H15" s="178">
        <v>12.031000000000001</v>
      </c>
      <c r="I15" s="178">
        <v>9.74</v>
      </c>
      <c r="J15" s="178">
        <v>5.6829999999999998</v>
      </c>
      <c r="K15" s="178">
        <v>13.183999999999999</v>
      </c>
      <c r="L15" s="178">
        <v>14.032999999999999</v>
      </c>
      <c r="M15" s="178">
        <v>10.192</v>
      </c>
      <c r="N15" s="178">
        <v>40.893999999999998</v>
      </c>
      <c r="O15" s="178">
        <v>71.501999999999995</v>
      </c>
      <c r="P15" s="178">
        <v>109.827</v>
      </c>
      <c r="Q15" s="178">
        <v>114.31399999999999</v>
      </c>
      <c r="R15" s="178">
        <v>58.558999999999997</v>
      </c>
      <c r="S15" s="178">
        <v>78.805999999999997</v>
      </c>
      <c r="T15" s="178">
        <v>54.23</v>
      </c>
      <c r="U15" s="178">
        <v>47.808796699999945</v>
      </c>
      <c r="V15" s="178">
        <v>5.5570000000000004</v>
      </c>
      <c r="W15" s="178">
        <v>1.6619999999999999</v>
      </c>
      <c r="X15" s="178">
        <v>41.121000000000002</v>
      </c>
      <c r="Y15" s="178">
        <v>29.968</v>
      </c>
      <c r="Z15" s="178">
        <v>16.577000000000002</v>
      </c>
      <c r="AA15" s="178">
        <v>37.823</v>
      </c>
      <c r="AB15" s="178">
        <v>31.356999999999999</v>
      </c>
      <c r="AC15" s="178">
        <v>30.678000000000001</v>
      </c>
      <c r="AD15" s="178">
        <v>16.905884289999996</v>
      </c>
      <c r="AE15" s="178">
        <v>50.606078950000004</v>
      </c>
      <c r="AF15" s="178">
        <f>46.84458593+29.71378728</f>
        <v>76.558373209999999</v>
      </c>
      <c r="AG15" s="178">
        <v>59.002000000000002</v>
      </c>
      <c r="AH15" s="178">
        <v>46.115000000000002</v>
      </c>
      <c r="AI15" s="178">
        <v>72.001999999999995</v>
      </c>
      <c r="AJ15" s="178">
        <v>72.677000000000007</v>
      </c>
    </row>
    <row r="16" spans="1:36">
      <c r="A16" s="1"/>
      <c r="B16" s="95" t="s">
        <v>314</v>
      </c>
      <c r="C16" s="179">
        <v>0</v>
      </c>
      <c r="D16" s="179">
        <v>0</v>
      </c>
      <c r="E16" s="179">
        <v>0</v>
      </c>
      <c r="F16" s="179">
        <v>0</v>
      </c>
      <c r="G16" s="179">
        <v>0</v>
      </c>
      <c r="H16" s="179">
        <v>0</v>
      </c>
      <c r="I16" s="179">
        <v>0</v>
      </c>
      <c r="J16" s="179">
        <v>0</v>
      </c>
      <c r="K16" s="179">
        <v>0</v>
      </c>
      <c r="L16" s="179">
        <v>0</v>
      </c>
      <c r="M16" s="180">
        <v>1.323</v>
      </c>
      <c r="N16" s="180">
        <v>413.19853737999995</v>
      </c>
      <c r="O16" s="180">
        <v>180.267</v>
      </c>
      <c r="P16" s="180">
        <v>1.649</v>
      </c>
      <c r="Q16" s="180">
        <v>1.248</v>
      </c>
      <c r="R16" s="180">
        <v>1.395</v>
      </c>
      <c r="S16" s="180">
        <v>1.6679999999999999</v>
      </c>
      <c r="T16" s="180">
        <v>3.8969999999999998</v>
      </c>
      <c r="U16" s="180">
        <v>2.028</v>
      </c>
      <c r="V16" s="180">
        <v>3.0670000000000002</v>
      </c>
      <c r="W16" s="180">
        <v>1.76</v>
      </c>
      <c r="X16" s="180">
        <v>1.2270000000000001</v>
      </c>
      <c r="Y16" s="180">
        <v>2.0150000000000001</v>
      </c>
      <c r="Z16" s="180">
        <v>4.2999999999999997E-2</v>
      </c>
      <c r="AA16" s="178">
        <v>0</v>
      </c>
      <c r="AB16" s="178">
        <v>0</v>
      </c>
      <c r="AC16" s="178">
        <v>0</v>
      </c>
      <c r="AD16" s="178">
        <v>0</v>
      </c>
      <c r="AE16" s="178">
        <v>0</v>
      </c>
      <c r="AF16" s="178">
        <v>0</v>
      </c>
      <c r="AG16" s="178">
        <v>0</v>
      </c>
      <c r="AH16" s="178">
        <v>0</v>
      </c>
      <c r="AI16" s="178">
        <v>0</v>
      </c>
      <c r="AJ16" s="178">
        <v>0</v>
      </c>
    </row>
    <row r="17" spans="1:36">
      <c r="A17" s="1"/>
      <c r="B17" s="95" t="s">
        <v>66</v>
      </c>
      <c r="C17" s="178">
        <v>0</v>
      </c>
      <c r="D17" s="178">
        <v>0</v>
      </c>
      <c r="E17" s="178">
        <v>0</v>
      </c>
      <c r="F17" s="178">
        <v>0</v>
      </c>
      <c r="G17" s="178">
        <v>0</v>
      </c>
      <c r="H17" s="178">
        <v>0</v>
      </c>
      <c r="I17" s="178">
        <v>0</v>
      </c>
      <c r="J17" s="178">
        <v>0</v>
      </c>
      <c r="K17" s="178">
        <v>0</v>
      </c>
      <c r="L17" s="178">
        <v>0</v>
      </c>
      <c r="M17" s="178">
        <v>0</v>
      </c>
      <c r="N17" s="178">
        <v>0</v>
      </c>
      <c r="O17" s="178">
        <v>0</v>
      </c>
      <c r="P17" s="178">
        <v>153.02199999999999</v>
      </c>
      <c r="Q17" s="178">
        <v>0</v>
      </c>
      <c r="R17" s="178">
        <v>0</v>
      </c>
      <c r="S17" s="178">
        <v>0</v>
      </c>
      <c r="T17" s="178">
        <v>0</v>
      </c>
      <c r="U17" s="178">
        <v>0</v>
      </c>
      <c r="V17" s="178">
        <v>0</v>
      </c>
      <c r="W17" s="178">
        <v>0</v>
      </c>
      <c r="X17" s="178">
        <v>0</v>
      </c>
      <c r="Y17" s="178">
        <v>0</v>
      </c>
      <c r="Z17" s="178">
        <v>32</v>
      </c>
      <c r="AA17" s="178">
        <v>32</v>
      </c>
      <c r="AB17" s="178">
        <v>0</v>
      </c>
      <c r="AC17" s="178">
        <v>0</v>
      </c>
      <c r="AD17" s="178">
        <v>0</v>
      </c>
      <c r="AE17" s="178">
        <v>0</v>
      </c>
      <c r="AF17" s="178">
        <v>0</v>
      </c>
      <c r="AG17" s="178">
        <v>0</v>
      </c>
      <c r="AH17" s="178">
        <v>0</v>
      </c>
      <c r="AI17" s="178">
        <v>0</v>
      </c>
      <c r="AJ17" s="178">
        <v>0</v>
      </c>
    </row>
    <row r="18" spans="1:36">
      <c r="A18" s="1"/>
      <c r="B18" s="252" t="s">
        <v>61</v>
      </c>
      <c r="C18" s="253">
        <v>935.73099999999999</v>
      </c>
      <c r="D18" s="253">
        <v>949.61500000000001</v>
      </c>
      <c r="E18" s="253">
        <v>999.01199999999994</v>
      </c>
      <c r="F18" s="253">
        <v>1038.2759999999998</v>
      </c>
      <c r="G18" s="253">
        <v>1614.2860000000001</v>
      </c>
      <c r="H18" s="253">
        <v>1609.671</v>
      </c>
      <c r="I18" s="253">
        <v>1791.2199999999998</v>
      </c>
      <c r="J18" s="253">
        <v>1944.1000000000001</v>
      </c>
      <c r="K18" s="253">
        <v>2075.837</v>
      </c>
      <c r="L18" s="253">
        <v>2132.8860000000004</v>
      </c>
      <c r="M18" s="253">
        <v>2393.2029999999995</v>
      </c>
      <c r="N18" s="253">
        <v>2476.0249999999996</v>
      </c>
      <c r="O18" s="253">
        <f t="shared" ref="O18:AB18" si="1">SUM(O19:O34)</f>
        <v>3121.4830000000002</v>
      </c>
      <c r="P18" s="253">
        <f t="shared" si="1"/>
        <v>8573.7980000000007</v>
      </c>
      <c r="Q18" s="253">
        <f t="shared" si="1"/>
        <v>8701.857</v>
      </c>
      <c r="R18" s="253">
        <f t="shared" si="1"/>
        <v>8570.7489999999998</v>
      </c>
      <c r="S18" s="253">
        <f t="shared" si="1"/>
        <v>8572.5349999999999</v>
      </c>
      <c r="T18" s="253">
        <f t="shared" si="1"/>
        <v>8360.5</v>
      </c>
      <c r="U18" s="253">
        <f t="shared" si="1"/>
        <v>8351.7956882899998</v>
      </c>
      <c r="V18" s="253">
        <f t="shared" si="1"/>
        <v>8352.4079999999994</v>
      </c>
      <c r="W18" s="253">
        <f t="shared" si="1"/>
        <v>8281.255000000001</v>
      </c>
      <c r="X18" s="253">
        <f t="shared" si="1"/>
        <v>8118.3059999999996</v>
      </c>
      <c r="Y18" s="253">
        <f t="shared" si="1"/>
        <v>8014.4529999999995</v>
      </c>
      <c r="Z18" s="253">
        <f t="shared" si="1"/>
        <v>7884.9930000000004</v>
      </c>
      <c r="AA18" s="253">
        <f t="shared" si="1"/>
        <v>7727.6489999999994</v>
      </c>
      <c r="AB18" s="253">
        <f t="shared" si="1"/>
        <v>7634.625</v>
      </c>
      <c r="AC18" s="253">
        <f>SUM(AC19:AC34)</f>
        <v>7566.4</v>
      </c>
      <c r="AD18" s="253">
        <v>7604.2197653700005</v>
      </c>
      <c r="AE18" s="253">
        <v>7641.7302109599996</v>
      </c>
      <c r="AF18" s="253">
        <f>SUM(AF19:AF34)</f>
        <v>7641.6620845300004</v>
      </c>
      <c r="AG18" s="253">
        <f>SUM(AG19:AG34)</f>
        <v>7542.3879999999999</v>
      </c>
      <c r="AH18" s="253">
        <f>SUM(AH19:AH34)</f>
        <v>7585.4590000000007</v>
      </c>
      <c r="AI18" s="253">
        <f>SUM(AI19:AI34)</f>
        <v>7842.4220000000005</v>
      </c>
      <c r="AJ18" s="253">
        <f>SUM(AJ19:AJ34)</f>
        <v>7844.5709999999999</v>
      </c>
    </row>
    <row r="19" spans="1:36">
      <c r="A19" s="1"/>
      <c r="B19" s="95" t="s">
        <v>51</v>
      </c>
      <c r="C19" s="178">
        <v>0</v>
      </c>
      <c r="D19" s="178">
        <v>0</v>
      </c>
      <c r="E19" s="178">
        <v>0</v>
      </c>
      <c r="F19" s="178">
        <v>0</v>
      </c>
      <c r="G19" s="178">
        <v>0</v>
      </c>
      <c r="H19" s="178">
        <v>0</v>
      </c>
      <c r="I19" s="178">
        <v>0</v>
      </c>
      <c r="J19" s="178">
        <v>0</v>
      </c>
      <c r="K19" s="178">
        <v>0</v>
      </c>
      <c r="L19" s="178">
        <v>0</v>
      </c>
      <c r="M19" s="178">
        <v>0</v>
      </c>
      <c r="N19" s="178">
        <v>0</v>
      </c>
      <c r="O19" s="178">
        <v>0</v>
      </c>
      <c r="P19" s="178">
        <v>0</v>
      </c>
      <c r="Q19" s="178">
        <v>0</v>
      </c>
      <c r="R19" s="178">
        <v>0</v>
      </c>
      <c r="S19" s="178">
        <v>0</v>
      </c>
      <c r="T19" s="178">
        <v>0</v>
      </c>
      <c r="U19" s="178">
        <v>0</v>
      </c>
      <c r="V19" s="178">
        <v>66</v>
      </c>
      <c r="W19" s="178">
        <v>66.010999999999996</v>
      </c>
      <c r="X19" s="178">
        <v>69.423000000000002</v>
      </c>
      <c r="Y19" s="178">
        <v>79.222999999999999</v>
      </c>
      <c r="Z19" s="178">
        <v>79.222999999999999</v>
      </c>
      <c r="AA19" s="178">
        <v>0</v>
      </c>
      <c r="AB19" s="178">
        <v>0</v>
      </c>
      <c r="AC19" s="178">
        <v>0</v>
      </c>
      <c r="AD19" s="178">
        <v>0</v>
      </c>
      <c r="AE19" s="178">
        <v>0</v>
      </c>
      <c r="AF19" s="178">
        <v>0</v>
      </c>
      <c r="AG19" s="178">
        <v>0</v>
      </c>
      <c r="AH19" s="178">
        <v>0</v>
      </c>
      <c r="AI19" s="178">
        <v>25.728999999999999</v>
      </c>
      <c r="AJ19" s="178">
        <v>26.396000000000001</v>
      </c>
    </row>
    <row r="20" spans="1:36">
      <c r="A20" s="1"/>
      <c r="B20" s="95" t="s">
        <v>85</v>
      </c>
      <c r="C20" s="178">
        <v>0.13500000000000001</v>
      </c>
      <c r="D20" s="178">
        <v>0.13400000000000001</v>
      </c>
      <c r="E20" s="178">
        <v>0</v>
      </c>
      <c r="F20" s="178">
        <v>0</v>
      </c>
      <c r="G20" s="178">
        <v>0</v>
      </c>
      <c r="H20" s="178">
        <v>0</v>
      </c>
      <c r="I20" s="178">
        <v>0</v>
      </c>
      <c r="J20" s="178">
        <v>0</v>
      </c>
      <c r="K20" s="178">
        <v>0</v>
      </c>
      <c r="L20" s="178">
        <v>26.306999999999999</v>
      </c>
      <c r="M20" s="178">
        <v>35.055999999999997</v>
      </c>
      <c r="N20" s="178">
        <v>35.375999999999998</v>
      </c>
      <c r="O20" s="178">
        <v>39.058</v>
      </c>
      <c r="P20" s="178">
        <v>55.341999999999999</v>
      </c>
      <c r="Q20" s="178">
        <v>51.372999999999998</v>
      </c>
      <c r="R20" s="178">
        <v>56.091999999999999</v>
      </c>
      <c r="S20" s="178">
        <v>73.697000000000003</v>
      </c>
      <c r="T20" s="178">
        <v>57.203000000000003</v>
      </c>
      <c r="U20" s="178">
        <v>59.457000000000001</v>
      </c>
      <c r="V20" s="178">
        <v>57.485999999999997</v>
      </c>
      <c r="W20" s="178">
        <v>74.468000000000004</v>
      </c>
      <c r="X20" s="178">
        <v>67.236999999999995</v>
      </c>
      <c r="Y20" s="178">
        <v>46.798999999999999</v>
      </c>
      <c r="Z20" s="178">
        <v>44.4</v>
      </c>
      <c r="AA20" s="178">
        <v>73.046999999999997</v>
      </c>
      <c r="AB20" s="178">
        <v>68.070999999999998</v>
      </c>
      <c r="AC20" s="178">
        <v>87.012</v>
      </c>
      <c r="AD20" s="178">
        <v>96.289985239999979</v>
      </c>
      <c r="AE20" s="178">
        <v>113.74734224999996</v>
      </c>
      <c r="AF20" s="178">
        <v>140.92253590999997</v>
      </c>
      <c r="AG20" s="178">
        <v>141.012</v>
      </c>
      <c r="AH20" s="178">
        <v>115.59</v>
      </c>
      <c r="AI20" s="178">
        <v>164.28100000000001</v>
      </c>
      <c r="AJ20" s="178">
        <v>198.196</v>
      </c>
    </row>
    <row r="21" spans="1:36">
      <c r="A21" s="1"/>
      <c r="B21" s="95" t="s">
        <v>54</v>
      </c>
      <c r="C21" s="178">
        <v>10.613</v>
      </c>
      <c r="D21" s="178">
        <v>9.6739999999999995</v>
      </c>
      <c r="E21" s="178">
        <v>8.5210000000000008</v>
      </c>
      <c r="F21" s="178">
        <v>7.2329999999999997</v>
      </c>
      <c r="G21" s="178">
        <v>5.968</v>
      </c>
      <c r="H21" s="178">
        <v>9.6000000000000002E-2</v>
      </c>
      <c r="I21" s="178">
        <v>1.2999999999999999E-2</v>
      </c>
      <c r="J21" s="178">
        <v>0</v>
      </c>
      <c r="K21" s="178">
        <v>0</v>
      </c>
      <c r="L21" s="178">
        <v>0</v>
      </c>
      <c r="M21" s="178">
        <v>0</v>
      </c>
      <c r="N21" s="178">
        <v>0</v>
      </c>
      <c r="O21" s="178">
        <v>0</v>
      </c>
      <c r="P21" s="178">
        <v>0</v>
      </c>
      <c r="Q21" s="178">
        <v>0</v>
      </c>
      <c r="R21" s="178">
        <v>0</v>
      </c>
      <c r="S21" s="178">
        <v>0</v>
      </c>
      <c r="T21" s="178">
        <v>0</v>
      </c>
      <c r="U21" s="178">
        <v>0</v>
      </c>
      <c r="V21" s="178">
        <v>0</v>
      </c>
      <c r="W21" s="178">
        <v>0</v>
      </c>
      <c r="X21" s="178">
        <v>0</v>
      </c>
      <c r="Y21" s="178">
        <v>0</v>
      </c>
      <c r="Z21" s="178">
        <v>0</v>
      </c>
      <c r="AA21" s="178">
        <v>0</v>
      </c>
      <c r="AB21" s="178">
        <v>0</v>
      </c>
      <c r="AC21" s="178">
        <v>0</v>
      </c>
      <c r="AD21" s="178">
        <v>0</v>
      </c>
      <c r="AE21" s="178">
        <v>0</v>
      </c>
      <c r="AF21" s="178">
        <v>0</v>
      </c>
      <c r="AG21" s="178">
        <v>0</v>
      </c>
      <c r="AH21" s="178">
        <v>0</v>
      </c>
      <c r="AI21" s="178">
        <v>0</v>
      </c>
      <c r="AJ21" s="178">
        <v>0</v>
      </c>
    </row>
    <row r="22" spans="1:36">
      <c r="A22" s="1"/>
      <c r="B22" s="95" t="s">
        <v>63</v>
      </c>
      <c r="C22" s="178">
        <v>40.219000000000001</v>
      </c>
      <c r="D22" s="178">
        <v>43.637</v>
      </c>
      <c r="E22" s="178">
        <v>45.863999999999997</v>
      </c>
      <c r="F22" s="178">
        <v>50.323999999999998</v>
      </c>
      <c r="G22" s="178">
        <v>53.634</v>
      </c>
      <c r="H22" s="178">
        <v>55.96</v>
      </c>
      <c r="I22" s="178">
        <v>57.82</v>
      </c>
      <c r="J22" s="178">
        <v>61.061999999999998</v>
      </c>
      <c r="K22" s="178">
        <v>60.683</v>
      </c>
      <c r="L22" s="178">
        <v>63.462000000000003</v>
      </c>
      <c r="M22" s="178">
        <v>62.804000000000002</v>
      </c>
      <c r="N22" s="178">
        <v>63.359000000000002</v>
      </c>
      <c r="O22" s="178">
        <v>65.052000000000007</v>
      </c>
      <c r="P22" s="178">
        <v>142.97</v>
      </c>
      <c r="Q22" s="178">
        <v>140.40799999999999</v>
      </c>
      <c r="R22" s="178">
        <v>141.87299999999999</v>
      </c>
      <c r="S22" s="178">
        <v>144.13999999999999</v>
      </c>
      <c r="T22" s="178">
        <v>146.22999999999999</v>
      </c>
      <c r="U22" s="178">
        <v>139.95400000000001</v>
      </c>
      <c r="V22" s="178">
        <v>143.80099999999999</v>
      </c>
      <c r="W22" s="178">
        <v>146.887</v>
      </c>
      <c r="X22" s="178">
        <v>156.14500000000001</v>
      </c>
      <c r="Y22" s="178">
        <v>162.929</v>
      </c>
      <c r="Z22" s="178">
        <v>149.50399999999999</v>
      </c>
      <c r="AA22" s="178">
        <v>152.11500000000001</v>
      </c>
      <c r="AB22" s="178">
        <v>154.06700000000001</v>
      </c>
      <c r="AC22" s="178">
        <v>159.292</v>
      </c>
      <c r="AD22" s="178">
        <v>157.17187939000002</v>
      </c>
      <c r="AE22" s="178">
        <v>158.13127456000001</v>
      </c>
      <c r="AF22" s="178">
        <v>153.27739814999998</v>
      </c>
      <c r="AG22" s="178">
        <v>147.59</v>
      </c>
      <c r="AH22" s="178">
        <v>143.631</v>
      </c>
      <c r="AI22" s="178">
        <v>145.06200000000001</v>
      </c>
      <c r="AJ22" s="178">
        <v>147.96199999999999</v>
      </c>
    </row>
    <row r="23" spans="1:36">
      <c r="A23" s="1"/>
      <c r="B23" s="95" t="s">
        <v>314</v>
      </c>
      <c r="C23" s="178">
        <v>0</v>
      </c>
      <c r="D23" s="178">
        <v>0</v>
      </c>
      <c r="E23" s="178">
        <v>0</v>
      </c>
      <c r="F23" s="178">
        <v>0</v>
      </c>
      <c r="G23" s="178">
        <v>0</v>
      </c>
      <c r="H23" s="178">
        <v>0</v>
      </c>
      <c r="I23" s="178">
        <v>0</v>
      </c>
      <c r="J23" s="178">
        <v>0</v>
      </c>
      <c r="K23" s="178">
        <v>0</v>
      </c>
      <c r="L23" s="178">
        <v>0</v>
      </c>
      <c r="M23" s="181">
        <v>102.015</v>
      </c>
      <c r="N23" s="181">
        <v>103.242</v>
      </c>
      <c r="O23" s="181">
        <v>0</v>
      </c>
      <c r="P23" s="178">
        <v>156.399</v>
      </c>
      <c r="Q23" s="178">
        <v>225.58</v>
      </c>
      <c r="R23" s="178">
        <v>229.92500000000001</v>
      </c>
      <c r="S23" s="178">
        <v>236.05099999999999</v>
      </c>
      <c r="T23" s="178">
        <v>238.02500000000001</v>
      </c>
      <c r="U23" s="178">
        <v>239.70500000000001</v>
      </c>
      <c r="V23" s="178">
        <v>248.61600000000001</v>
      </c>
      <c r="W23" s="178">
        <v>248.59899999999999</v>
      </c>
      <c r="X23" s="178">
        <v>254.37700000000001</v>
      </c>
      <c r="Y23" s="178">
        <v>257.39100000000002</v>
      </c>
      <c r="Z23" s="178">
        <v>256.322</v>
      </c>
      <c r="AA23" s="178">
        <v>248.41300000000001</v>
      </c>
      <c r="AB23" s="178">
        <v>247.49299999999999</v>
      </c>
      <c r="AC23" s="178">
        <v>232.63900000000001</v>
      </c>
      <c r="AD23" s="178">
        <v>224.28003420000002</v>
      </c>
      <c r="AE23" s="178">
        <v>226.06208046000003</v>
      </c>
      <c r="AF23" s="178">
        <f>230.89895286+1.05383506</f>
        <v>231.95278792000002</v>
      </c>
      <c r="AG23" s="178">
        <v>151.08600000000001</v>
      </c>
      <c r="AH23" s="178">
        <v>249.119</v>
      </c>
      <c r="AI23" s="178">
        <v>241.648</v>
      </c>
      <c r="AJ23" s="178">
        <v>248.78299999999999</v>
      </c>
    </row>
    <row r="24" spans="1:36">
      <c r="A24" s="1"/>
      <c r="B24" s="95" t="s">
        <v>65</v>
      </c>
      <c r="C24" s="178">
        <v>0.159</v>
      </c>
      <c r="D24" s="178">
        <v>0.16900000000000001</v>
      </c>
      <c r="E24" s="178">
        <v>0.53900000000000003</v>
      </c>
      <c r="F24" s="178">
        <v>9.5239999999999991</v>
      </c>
      <c r="G24" s="178">
        <v>9.6890000000000001</v>
      </c>
      <c r="H24" s="178">
        <v>9.82</v>
      </c>
      <c r="I24" s="178">
        <v>9.9670000000000005</v>
      </c>
      <c r="J24" s="178">
        <v>9.7959999999999994</v>
      </c>
      <c r="K24" s="178">
        <v>9.9510000000000005</v>
      </c>
      <c r="L24" s="178">
        <v>10.462</v>
      </c>
      <c r="M24" s="178">
        <v>10.571</v>
      </c>
      <c r="N24" s="178">
        <v>10.843</v>
      </c>
      <c r="O24" s="178">
        <v>11.468</v>
      </c>
      <c r="P24" s="178">
        <v>11.736000000000001</v>
      </c>
      <c r="Q24" s="178">
        <v>11.952</v>
      </c>
      <c r="R24" s="178">
        <v>12.46</v>
      </c>
      <c r="S24" s="178">
        <v>14.43</v>
      </c>
      <c r="T24" s="178">
        <v>23.263000000000002</v>
      </c>
      <c r="U24" s="178">
        <v>25.78468829000002</v>
      </c>
      <c r="V24" s="178">
        <v>36.189</v>
      </c>
      <c r="W24" s="178">
        <v>38.822000000000003</v>
      </c>
      <c r="X24" s="178">
        <v>18.617000000000001</v>
      </c>
      <c r="Y24" s="178">
        <v>18.669</v>
      </c>
      <c r="Z24" s="178">
        <v>13.055</v>
      </c>
      <c r="AA24" s="178">
        <v>5.875</v>
      </c>
      <c r="AB24" s="178">
        <v>5.9370000000000003</v>
      </c>
      <c r="AC24" s="178">
        <v>5.8999999999999997E-2</v>
      </c>
      <c r="AD24" s="178">
        <v>5.2510590000007303E-2</v>
      </c>
      <c r="AE24" s="178">
        <v>5.2694490000009538E-2</v>
      </c>
      <c r="AF24" s="178">
        <v>3.2400133600000105</v>
      </c>
      <c r="AG24" s="178">
        <v>1.6240000000000001</v>
      </c>
      <c r="AH24" s="178">
        <v>1.6990000000000001</v>
      </c>
      <c r="AI24" s="178">
        <v>1.859</v>
      </c>
      <c r="AJ24" s="178">
        <v>4.6440000000000001</v>
      </c>
    </row>
    <row r="25" spans="1:36">
      <c r="A25" s="1"/>
      <c r="B25" s="95" t="s">
        <v>57</v>
      </c>
      <c r="C25" s="178">
        <v>15.367000000000001</v>
      </c>
      <c r="D25" s="178">
        <v>14.016999999999999</v>
      </c>
      <c r="E25" s="178">
        <v>12.785</v>
      </c>
      <c r="F25" s="178">
        <v>12.239000000000001</v>
      </c>
      <c r="G25" s="178">
        <v>14.082000000000001</v>
      </c>
      <c r="H25" s="178">
        <v>11.99</v>
      </c>
      <c r="I25" s="178">
        <v>12.134</v>
      </c>
      <c r="J25" s="178">
        <v>12.849</v>
      </c>
      <c r="K25" s="178">
        <v>13.491</v>
      </c>
      <c r="L25" s="178">
        <v>13.192</v>
      </c>
      <c r="M25" s="178">
        <v>14.855</v>
      </c>
      <c r="N25" s="178">
        <v>15.243</v>
      </c>
      <c r="O25" s="178">
        <v>14.506</v>
      </c>
      <c r="P25" s="178">
        <v>17.087</v>
      </c>
      <c r="Q25" s="178">
        <v>15.795</v>
      </c>
      <c r="R25" s="178">
        <v>17.509</v>
      </c>
      <c r="S25" s="178">
        <v>18.187999999999999</v>
      </c>
      <c r="T25" s="178">
        <v>19.556000000000001</v>
      </c>
      <c r="U25" s="178">
        <v>26.207999999999998</v>
      </c>
      <c r="V25" s="178">
        <v>27.327999999999999</v>
      </c>
      <c r="W25" s="178">
        <v>32.923999999999999</v>
      </c>
      <c r="X25" s="178">
        <v>39.066000000000003</v>
      </c>
      <c r="Y25" s="178">
        <v>24.036000000000001</v>
      </c>
      <c r="Z25" s="178">
        <v>49.042000000000002</v>
      </c>
      <c r="AA25" s="178">
        <v>48.756999999999998</v>
      </c>
      <c r="AB25" s="178">
        <v>55.344000000000001</v>
      </c>
      <c r="AC25" s="178">
        <v>31.55</v>
      </c>
      <c r="AD25" s="178">
        <v>47.29068599</v>
      </c>
      <c r="AE25" s="178">
        <v>41.752036019999991</v>
      </c>
      <c r="AF25" s="178">
        <v>39.587998869999993</v>
      </c>
      <c r="AG25" s="178">
        <v>29.029</v>
      </c>
      <c r="AH25" s="178">
        <v>31.763999999999999</v>
      </c>
      <c r="AI25" s="178">
        <v>31.628</v>
      </c>
      <c r="AJ25" s="178">
        <v>37.094000000000001</v>
      </c>
    </row>
    <row r="26" spans="1:36">
      <c r="A26" s="1"/>
      <c r="B26" s="176" t="s">
        <v>87</v>
      </c>
      <c r="C26" s="178">
        <v>1.5840000000000001</v>
      </c>
      <c r="D26" s="178">
        <v>1.5840000000000001</v>
      </c>
      <c r="E26" s="178">
        <v>1.5840000000000001</v>
      </c>
      <c r="F26" s="178">
        <v>1.5840000000000001</v>
      </c>
      <c r="G26" s="178">
        <v>1.5840000000000001</v>
      </c>
      <c r="H26" s="178">
        <v>1.5840000000000001</v>
      </c>
      <c r="I26" s="178">
        <v>1.5840000000000001</v>
      </c>
      <c r="J26" s="178">
        <v>1.5840000000000001</v>
      </c>
      <c r="K26" s="178">
        <v>1.54</v>
      </c>
      <c r="L26" s="178">
        <v>1.5269999999999999</v>
      </c>
      <c r="M26" s="178">
        <v>1.514</v>
      </c>
      <c r="N26" s="178">
        <v>1.5009999999999999</v>
      </c>
      <c r="O26" s="178">
        <v>1.488</v>
      </c>
      <c r="P26" s="178">
        <v>148.25299999999999</v>
      </c>
      <c r="Q26" s="178">
        <v>149.24299999999999</v>
      </c>
      <c r="R26" s="178">
        <v>1.462</v>
      </c>
      <c r="S26" s="178">
        <v>0</v>
      </c>
      <c r="T26" s="178">
        <v>0</v>
      </c>
      <c r="U26" s="178">
        <v>0</v>
      </c>
      <c r="V26" s="178">
        <v>0</v>
      </c>
      <c r="W26" s="178">
        <v>0</v>
      </c>
      <c r="X26" s="178">
        <v>0</v>
      </c>
      <c r="Y26" s="178">
        <v>0</v>
      </c>
      <c r="Z26" s="178">
        <v>0</v>
      </c>
      <c r="AA26" s="178">
        <v>0</v>
      </c>
      <c r="AB26" s="178">
        <v>0</v>
      </c>
      <c r="AC26" s="178">
        <v>0</v>
      </c>
      <c r="AD26" s="178">
        <v>0</v>
      </c>
      <c r="AE26" s="178">
        <v>0</v>
      </c>
      <c r="AF26" s="178">
        <v>0</v>
      </c>
      <c r="AG26" s="178">
        <v>0</v>
      </c>
      <c r="AH26" s="178">
        <v>0</v>
      </c>
      <c r="AI26" s="178">
        <v>0</v>
      </c>
      <c r="AJ26" s="178">
        <v>0</v>
      </c>
    </row>
    <row r="27" spans="1:36">
      <c r="A27" s="1"/>
      <c r="B27" s="95" t="s">
        <v>136</v>
      </c>
      <c r="C27" s="178">
        <v>0</v>
      </c>
      <c r="D27" s="178">
        <v>2.613</v>
      </c>
      <c r="E27" s="178">
        <v>2.39</v>
      </c>
      <c r="F27" s="178">
        <v>0.90100000000000002</v>
      </c>
      <c r="G27" s="178">
        <v>1.37</v>
      </c>
      <c r="H27" s="178">
        <v>0</v>
      </c>
      <c r="I27" s="178">
        <v>0</v>
      </c>
      <c r="J27" s="178">
        <v>0</v>
      </c>
      <c r="K27" s="178">
        <v>0</v>
      </c>
      <c r="L27" s="178">
        <v>0</v>
      </c>
      <c r="M27" s="178">
        <v>0</v>
      </c>
      <c r="N27" s="178">
        <v>0</v>
      </c>
      <c r="O27" s="178">
        <v>3.81</v>
      </c>
      <c r="P27" s="178">
        <v>0</v>
      </c>
      <c r="Q27" s="178">
        <v>0</v>
      </c>
      <c r="R27" s="178">
        <v>0</v>
      </c>
      <c r="S27" s="178">
        <v>0</v>
      </c>
      <c r="T27" s="178">
        <v>0</v>
      </c>
      <c r="U27" s="178">
        <v>0</v>
      </c>
      <c r="V27" s="178">
        <v>0</v>
      </c>
      <c r="W27" s="178">
        <v>0</v>
      </c>
      <c r="X27" s="178">
        <v>0</v>
      </c>
      <c r="Y27" s="178">
        <v>0</v>
      </c>
      <c r="Z27" s="178">
        <v>0</v>
      </c>
      <c r="AA27" s="178">
        <v>0</v>
      </c>
      <c r="AB27" s="178">
        <v>0</v>
      </c>
      <c r="AC27" s="178">
        <v>0</v>
      </c>
      <c r="AD27" s="178">
        <v>0</v>
      </c>
      <c r="AE27" s="178">
        <v>0</v>
      </c>
      <c r="AF27" s="178">
        <v>0</v>
      </c>
      <c r="AG27" s="178">
        <v>0</v>
      </c>
      <c r="AH27" s="178">
        <v>0</v>
      </c>
      <c r="AI27" s="178">
        <v>0</v>
      </c>
      <c r="AJ27" s="178">
        <v>0</v>
      </c>
    </row>
    <row r="28" spans="1:36">
      <c r="A28" s="1"/>
      <c r="B28" s="95" t="s">
        <v>86</v>
      </c>
      <c r="C28" s="178">
        <v>0</v>
      </c>
      <c r="D28" s="178">
        <v>0</v>
      </c>
      <c r="E28" s="178">
        <v>0</v>
      </c>
      <c r="F28" s="178">
        <v>0</v>
      </c>
      <c r="G28" s="178">
        <v>0</v>
      </c>
      <c r="H28" s="178">
        <v>0</v>
      </c>
      <c r="I28" s="178">
        <v>0</v>
      </c>
      <c r="J28" s="178">
        <v>0</v>
      </c>
      <c r="K28" s="178">
        <v>0</v>
      </c>
      <c r="L28" s="178">
        <v>0</v>
      </c>
      <c r="M28" s="178">
        <v>0</v>
      </c>
      <c r="N28" s="178">
        <v>0</v>
      </c>
      <c r="O28" s="178">
        <v>0</v>
      </c>
      <c r="P28" s="178">
        <v>0</v>
      </c>
      <c r="Q28" s="178">
        <v>0</v>
      </c>
      <c r="R28" s="178">
        <v>0</v>
      </c>
      <c r="S28" s="178">
        <v>0</v>
      </c>
      <c r="T28" s="178">
        <v>0</v>
      </c>
      <c r="U28" s="178">
        <v>0</v>
      </c>
      <c r="V28" s="178">
        <v>0</v>
      </c>
      <c r="W28" s="178">
        <v>0</v>
      </c>
      <c r="X28" s="178">
        <v>0</v>
      </c>
      <c r="Y28" s="178">
        <v>0</v>
      </c>
      <c r="Z28" s="178">
        <v>0</v>
      </c>
      <c r="AA28" s="178">
        <v>0</v>
      </c>
      <c r="AB28" s="178">
        <v>0</v>
      </c>
      <c r="AC28" s="178">
        <v>0</v>
      </c>
      <c r="AD28" s="178">
        <v>0</v>
      </c>
      <c r="AE28" s="178">
        <v>0</v>
      </c>
      <c r="AF28" s="178">
        <v>0</v>
      </c>
      <c r="AG28" s="178">
        <v>0</v>
      </c>
      <c r="AH28" s="178">
        <v>0</v>
      </c>
      <c r="AI28" s="178">
        <v>0</v>
      </c>
      <c r="AJ28" s="178">
        <v>0</v>
      </c>
    </row>
    <row r="29" spans="1:36">
      <c r="A29" s="1"/>
      <c r="B29" s="95" t="s">
        <v>190</v>
      </c>
      <c r="C29" s="178">
        <v>0</v>
      </c>
      <c r="D29" s="178">
        <v>0</v>
      </c>
      <c r="E29" s="178">
        <v>0</v>
      </c>
      <c r="F29" s="178">
        <v>0</v>
      </c>
      <c r="G29" s="178">
        <v>0</v>
      </c>
      <c r="H29" s="178">
        <v>0</v>
      </c>
      <c r="I29" s="178">
        <v>0</v>
      </c>
      <c r="J29" s="178">
        <v>100.126</v>
      </c>
      <c r="K29" s="178">
        <v>116.48699999999999</v>
      </c>
      <c r="L29" s="178">
        <v>0</v>
      </c>
      <c r="M29" s="178">
        <v>11.352</v>
      </c>
      <c r="N29" s="178">
        <v>0</v>
      </c>
      <c r="O29" s="178">
        <v>104.131</v>
      </c>
      <c r="P29" s="178">
        <v>0</v>
      </c>
      <c r="Q29" s="178">
        <v>0</v>
      </c>
      <c r="R29" s="178">
        <v>0</v>
      </c>
      <c r="S29" s="178">
        <v>0</v>
      </c>
      <c r="T29" s="178">
        <v>0</v>
      </c>
      <c r="U29" s="178">
        <v>0</v>
      </c>
      <c r="V29" s="178">
        <v>0</v>
      </c>
      <c r="W29" s="178">
        <v>0</v>
      </c>
      <c r="X29" s="178">
        <v>0</v>
      </c>
      <c r="Y29" s="178">
        <v>0</v>
      </c>
      <c r="Z29" s="178">
        <v>0</v>
      </c>
      <c r="AA29" s="178">
        <v>0</v>
      </c>
      <c r="AB29" s="178">
        <v>0</v>
      </c>
      <c r="AC29" s="178">
        <v>0</v>
      </c>
      <c r="AD29" s="178">
        <v>0</v>
      </c>
      <c r="AE29" s="178">
        <v>0</v>
      </c>
      <c r="AF29" s="178">
        <v>0</v>
      </c>
      <c r="AG29" s="178">
        <v>0</v>
      </c>
      <c r="AH29" s="178">
        <v>0</v>
      </c>
      <c r="AI29" s="178">
        <v>0</v>
      </c>
      <c r="AJ29" s="178">
        <v>0</v>
      </c>
    </row>
    <row r="30" spans="1:36">
      <c r="A30" s="1"/>
      <c r="B30" s="95" t="s">
        <v>68</v>
      </c>
      <c r="C30" s="178">
        <v>31.457999999999998</v>
      </c>
      <c r="D30" s="178">
        <v>35.270000000000003</v>
      </c>
      <c r="E30" s="178">
        <v>35.615000000000002</v>
      </c>
      <c r="F30" s="178">
        <v>37.332000000000001</v>
      </c>
      <c r="G30" s="178">
        <v>36.573</v>
      </c>
      <c r="H30" s="178">
        <v>36.402000000000001</v>
      </c>
      <c r="I30" s="178">
        <v>39.674999999999997</v>
      </c>
      <c r="J30" s="178">
        <v>41.116999999999997</v>
      </c>
      <c r="K30" s="178">
        <v>39.738999999999997</v>
      </c>
      <c r="L30" s="178">
        <v>38.807000000000002</v>
      </c>
      <c r="M30" s="178">
        <v>4.9960000000000004</v>
      </c>
      <c r="N30" s="178">
        <v>7.0220000000000002</v>
      </c>
      <c r="O30" s="178">
        <v>7.0910000000000002</v>
      </c>
      <c r="P30" s="178">
        <v>65.224999999999994</v>
      </c>
      <c r="Q30" s="178">
        <v>62.606000000000002</v>
      </c>
      <c r="R30" s="178">
        <v>50.82</v>
      </c>
      <c r="S30" s="178">
        <v>50.872</v>
      </c>
      <c r="T30" s="178">
        <v>6.3179999999999996</v>
      </c>
      <c r="U30" s="178">
        <v>6.0830000000000002</v>
      </c>
      <c r="V30" s="178">
        <v>5.7789999999999999</v>
      </c>
      <c r="W30" s="178">
        <v>6.3739999999999997</v>
      </c>
      <c r="X30" s="178">
        <v>6.52</v>
      </c>
      <c r="Y30" s="178">
        <v>6.67</v>
      </c>
      <c r="Z30" s="178">
        <v>6.7729999999999997</v>
      </c>
      <c r="AA30" s="178">
        <v>8.0220000000000002</v>
      </c>
      <c r="AB30" s="178">
        <v>6.9349999999999996</v>
      </c>
      <c r="AC30" s="178">
        <v>10.513</v>
      </c>
      <c r="AD30" s="178">
        <v>9.2058422300000036</v>
      </c>
      <c r="AE30" s="178">
        <v>11.032917960000001</v>
      </c>
      <c r="AF30" s="178">
        <v>9.3062845200000037</v>
      </c>
      <c r="AG30" s="178">
        <v>9.3480000000000008</v>
      </c>
      <c r="AH30" s="178">
        <v>11.09</v>
      </c>
      <c r="AI30" s="178">
        <v>11.291</v>
      </c>
      <c r="AJ30" s="178">
        <v>12.891</v>
      </c>
    </row>
    <row r="31" spans="1:36">
      <c r="A31" s="1"/>
      <c r="B31" s="95" t="s">
        <v>70</v>
      </c>
      <c r="C31" s="178">
        <v>2.4020000000000001</v>
      </c>
      <c r="D31" s="178">
        <v>1.8420000000000001</v>
      </c>
      <c r="E31" s="178">
        <v>1.4490000000000001</v>
      </c>
      <c r="F31" s="178">
        <v>0.184</v>
      </c>
      <c r="G31" s="178">
        <v>0</v>
      </c>
      <c r="H31" s="178">
        <v>0</v>
      </c>
      <c r="I31" s="178">
        <v>0</v>
      </c>
      <c r="J31" s="178">
        <v>0</v>
      </c>
      <c r="K31" s="178">
        <v>0</v>
      </c>
      <c r="L31" s="178">
        <v>0</v>
      </c>
      <c r="M31" s="178">
        <v>4.9000000000000002E-2</v>
      </c>
      <c r="N31" s="178">
        <v>10.824</v>
      </c>
      <c r="O31" s="178">
        <v>12.515000000000001</v>
      </c>
      <c r="P31" s="178">
        <v>10.461</v>
      </c>
      <c r="Q31" s="178">
        <v>42.634</v>
      </c>
      <c r="R31" s="178">
        <v>42.316000000000003</v>
      </c>
      <c r="S31" s="178">
        <v>8.5730000000000004</v>
      </c>
      <c r="T31" s="178">
        <v>11.673</v>
      </c>
      <c r="U31" s="178">
        <v>49.822000000000003</v>
      </c>
      <c r="V31" s="178">
        <v>42.545000000000002</v>
      </c>
      <c r="W31" s="178">
        <v>50.792999999999999</v>
      </c>
      <c r="X31" s="178">
        <v>36.027999999999999</v>
      </c>
      <c r="Y31" s="178">
        <v>36.231999999999999</v>
      </c>
      <c r="Z31" s="178">
        <v>36.072000000000003</v>
      </c>
      <c r="AA31" s="178">
        <v>30.859000000000002</v>
      </c>
      <c r="AB31" s="178">
        <v>33.119</v>
      </c>
      <c r="AC31" s="178">
        <v>34.249000000000002</v>
      </c>
      <c r="AD31" s="178">
        <v>34.878370110000304</v>
      </c>
      <c r="AE31" s="178">
        <v>39.110067179999611</v>
      </c>
      <c r="AF31" s="178">
        <v>55.218196049999854</v>
      </c>
      <c r="AG31" s="178">
        <v>57.33</v>
      </c>
      <c r="AH31" s="178">
        <v>73.977999999999994</v>
      </c>
      <c r="AI31" s="178">
        <v>74.171000000000006</v>
      </c>
      <c r="AJ31" s="178">
        <v>74.244</v>
      </c>
    </row>
    <row r="32" spans="1:36">
      <c r="A32" s="1"/>
      <c r="B32" s="95" t="s">
        <v>313</v>
      </c>
      <c r="C32" s="178">
        <v>0</v>
      </c>
      <c r="D32" s="178">
        <v>0</v>
      </c>
      <c r="E32" s="178">
        <v>0</v>
      </c>
      <c r="F32" s="178">
        <v>0</v>
      </c>
      <c r="G32" s="178">
        <v>540.89203630999998</v>
      </c>
      <c r="H32" s="178">
        <v>533.64299291999998</v>
      </c>
      <c r="I32" s="178">
        <v>541.30464825000001</v>
      </c>
      <c r="J32" s="178">
        <v>531.53800000000001</v>
      </c>
      <c r="K32" s="178">
        <v>562</v>
      </c>
      <c r="L32" s="178">
        <v>553.61300000000006</v>
      </c>
      <c r="M32" s="178">
        <v>604.23199999999997</v>
      </c>
      <c r="N32" s="178">
        <v>608.70799999999997</v>
      </c>
      <c r="O32" s="178">
        <v>759.93</v>
      </c>
      <c r="P32" s="178">
        <v>1276.9369999999999</v>
      </c>
      <c r="Q32" s="178">
        <v>1419.6089999999999</v>
      </c>
      <c r="R32" s="178">
        <v>1382.681</v>
      </c>
      <c r="S32" s="178">
        <v>1396.4960000000001</v>
      </c>
      <c r="T32" s="178">
        <v>1330.1489999999999</v>
      </c>
      <c r="U32" s="178">
        <v>1352.856</v>
      </c>
      <c r="V32" s="178">
        <v>1310.3520000000001</v>
      </c>
      <c r="W32" s="178">
        <v>1236.5540000000001</v>
      </c>
      <c r="X32" s="178">
        <v>1136.576</v>
      </c>
      <c r="Y32" s="178">
        <v>1096.82</v>
      </c>
      <c r="Z32" s="178">
        <v>1073.8720000000001</v>
      </c>
      <c r="AA32" s="178">
        <v>1041.9469999999999</v>
      </c>
      <c r="AB32" s="178">
        <v>1001.461</v>
      </c>
      <c r="AC32" s="178">
        <v>974.86900000000003</v>
      </c>
      <c r="AD32" s="178">
        <v>953.09080208000069</v>
      </c>
      <c r="AE32" s="178">
        <v>989.00176968000051</v>
      </c>
      <c r="AF32" s="178">
        <v>968.53534248000051</v>
      </c>
      <c r="AG32" s="178">
        <v>972.08299999999997</v>
      </c>
      <c r="AH32" s="178">
        <v>933.39499999999998</v>
      </c>
      <c r="AI32" s="178">
        <v>1130.1559999999999</v>
      </c>
      <c r="AJ32" s="178">
        <v>1087.664</v>
      </c>
    </row>
    <row r="33" spans="1:37">
      <c r="A33" s="1"/>
      <c r="B33" s="95" t="s">
        <v>71</v>
      </c>
      <c r="C33" s="178">
        <v>263.12700000000001</v>
      </c>
      <c r="D33" s="178">
        <v>269.46699999999998</v>
      </c>
      <c r="E33" s="178">
        <v>282.65800000000002</v>
      </c>
      <c r="F33" s="178">
        <v>301.82299999999998</v>
      </c>
      <c r="G33" s="178">
        <v>305.07896369000002</v>
      </c>
      <c r="H33" s="178">
        <v>335.42200708000007</v>
      </c>
      <c r="I33" s="178">
        <v>369.74535174999994</v>
      </c>
      <c r="J33" s="178">
        <v>367.08699999999999</v>
      </c>
      <c r="K33" s="178">
        <v>386.04500000000002</v>
      </c>
      <c r="L33" s="178">
        <v>391.53899999999999</v>
      </c>
      <c r="M33" s="178">
        <v>372.81200000000001</v>
      </c>
      <c r="N33" s="178">
        <v>370.899</v>
      </c>
      <c r="O33" s="178">
        <v>381.036</v>
      </c>
      <c r="P33" s="178">
        <v>694.00699999999995</v>
      </c>
      <c r="Q33" s="178">
        <v>671.23599999999999</v>
      </c>
      <c r="R33" s="178">
        <v>661.59299999999996</v>
      </c>
      <c r="S33" s="178">
        <v>653.84699999999998</v>
      </c>
      <c r="T33" s="178">
        <v>641.39300000000003</v>
      </c>
      <c r="U33" s="178">
        <v>629.30999999999995</v>
      </c>
      <c r="V33" s="178">
        <v>618.65800000000002</v>
      </c>
      <c r="W33" s="178">
        <v>623.63499999999999</v>
      </c>
      <c r="X33" s="178">
        <v>617.17499999999995</v>
      </c>
      <c r="Y33" s="178">
        <v>611.09</v>
      </c>
      <c r="Z33" s="178">
        <v>552.50699999999995</v>
      </c>
      <c r="AA33" s="178">
        <v>539.72699999999998</v>
      </c>
      <c r="AB33" s="178">
        <v>520.53700000000003</v>
      </c>
      <c r="AC33" s="178">
        <v>515.76099999999997</v>
      </c>
      <c r="AD33" s="178">
        <v>514.96547608999992</v>
      </c>
      <c r="AE33" s="178">
        <v>517.32191008999985</v>
      </c>
      <c r="AF33" s="178">
        <v>511.55503404000018</v>
      </c>
      <c r="AG33" s="178">
        <v>507.28699999999998</v>
      </c>
      <c r="AH33" s="178">
        <v>501.24099999999999</v>
      </c>
      <c r="AI33" s="178">
        <v>502.38099999999997</v>
      </c>
      <c r="AJ33" s="178">
        <v>497.40100000000001</v>
      </c>
    </row>
    <row r="34" spans="1:37">
      <c r="A34" s="1"/>
      <c r="B34" s="95" t="s">
        <v>72</v>
      </c>
      <c r="C34" s="178">
        <v>570.66700000000003</v>
      </c>
      <c r="D34" s="178">
        <v>571.20799999999997</v>
      </c>
      <c r="E34" s="178">
        <v>607.60699999999997</v>
      </c>
      <c r="F34" s="178">
        <v>617.13199999999995</v>
      </c>
      <c r="G34" s="178">
        <v>645.41499999999996</v>
      </c>
      <c r="H34" s="178">
        <v>624.75400000000002</v>
      </c>
      <c r="I34" s="178">
        <v>758.97699999999998</v>
      </c>
      <c r="J34" s="178">
        <v>818.94100000000003</v>
      </c>
      <c r="K34" s="178">
        <v>885.90099999999995</v>
      </c>
      <c r="L34" s="178">
        <v>1033.9770000000001</v>
      </c>
      <c r="M34" s="178">
        <v>1172.9469999999999</v>
      </c>
      <c r="N34" s="178">
        <v>1249.008</v>
      </c>
      <c r="O34" s="178">
        <v>1721.3979999999999</v>
      </c>
      <c r="P34" s="178">
        <v>5995.3810000000003</v>
      </c>
      <c r="Q34" s="178">
        <v>5911.4210000000003</v>
      </c>
      <c r="R34" s="178">
        <v>5974.018</v>
      </c>
      <c r="S34" s="178">
        <v>5976.241</v>
      </c>
      <c r="T34" s="178">
        <v>5886.69</v>
      </c>
      <c r="U34" s="178">
        <v>5822.616</v>
      </c>
      <c r="V34" s="178">
        <v>5795.6540000000005</v>
      </c>
      <c r="W34" s="178">
        <v>5756.1880000000001</v>
      </c>
      <c r="X34" s="178">
        <v>5717.1419999999998</v>
      </c>
      <c r="Y34" s="178">
        <v>5674.5940000000001</v>
      </c>
      <c r="Z34" s="178">
        <v>5624.223</v>
      </c>
      <c r="AA34" s="178">
        <v>5578.8869999999997</v>
      </c>
      <c r="AB34" s="178">
        <v>5541.6610000000001</v>
      </c>
      <c r="AC34" s="178">
        <v>5520.4560000000001</v>
      </c>
      <c r="AD34" s="178">
        <v>5566.9941794499991</v>
      </c>
      <c r="AE34" s="178">
        <v>5545.5181182699998</v>
      </c>
      <c r="AF34" s="178">
        <v>5528.0664932300006</v>
      </c>
      <c r="AG34" s="178">
        <v>5525.9989999999998</v>
      </c>
      <c r="AH34" s="178">
        <v>5523.9520000000002</v>
      </c>
      <c r="AI34" s="178">
        <v>5514.2160000000003</v>
      </c>
      <c r="AJ34" s="178">
        <v>5509.2960000000003</v>
      </c>
    </row>
    <row r="35" spans="1:37">
      <c r="A35" s="1"/>
      <c r="B35" s="254" t="s">
        <v>79</v>
      </c>
      <c r="C35" s="255">
        <v>1368.5919999999999</v>
      </c>
      <c r="D35" s="255">
        <v>1491.6261453900001</v>
      </c>
      <c r="E35" s="255">
        <v>1497.99567299</v>
      </c>
      <c r="F35" s="255">
        <v>1446.4695747799999</v>
      </c>
      <c r="G35" s="255">
        <v>2003.54447839</v>
      </c>
      <c r="H35" s="255">
        <v>1970.6179999999999</v>
      </c>
      <c r="I35" s="255">
        <v>2160.9511052599996</v>
      </c>
      <c r="J35" s="255">
        <v>2400.0208779600002</v>
      </c>
      <c r="K35" s="255">
        <v>3356.8999999999996</v>
      </c>
      <c r="L35" s="255">
        <v>3445.2636229550003</v>
      </c>
      <c r="M35" s="255">
        <v>3702.6016046099994</v>
      </c>
      <c r="N35" s="255">
        <v>4582.4385373799996</v>
      </c>
      <c r="O35" s="255">
        <f t="shared" ref="O35:AB35" si="2">SUM(O5,O18)</f>
        <v>4982.4040000000005</v>
      </c>
      <c r="P35" s="255">
        <f t="shared" si="2"/>
        <v>10192.297</v>
      </c>
      <c r="Q35" s="255">
        <f t="shared" si="2"/>
        <v>10317.013999999999</v>
      </c>
      <c r="R35" s="255">
        <f t="shared" si="2"/>
        <v>9882.6779999999999</v>
      </c>
      <c r="S35" s="255">
        <f t="shared" si="2"/>
        <v>10818.499</v>
      </c>
      <c r="T35" s="255">
        <f t="shared" si="2"/>
        <v>10477.832999999999</v>
      </c>
      <c r="U35" s="255">
        <f t="shared" si="2"/>
        <v>10419.485550109999</v>
      </c>
      <c r="V35" s="255">
        <f t="shared" si="2"/>
        <v>10731.997115579999</v>
      </c>
      <c r="W35" s="255">
        <f t="shared" si="2"/>
        <v>10572.000000000002</v>
      </c>
      <c r="X35" s="255">
        <f t="shared" si="2"/>
        <v>10055.984</v>
      </c>
      <c r="Y35" s="255">
        <f t="shared" si="2"/>
        <v>9921.4269999999997</v>
      </c>
      <c r="Z35" s="255">
        <f t="shared" si="2"/>
        <v>9655.4770000000008</v>
      </c>
      <c r="AA35" s="255">
        <f t="shared" si="2"/>
        <v>9235.0589999999993</v>
      </c>
      <c r="AB35" s="255">
        <f t="shared" si="2"/>
        <v>9774.8809999999994</v>
      </c>
      <c r="AC35" s="255">
        <f>SUM(AC5,AC18)</f>
        <v>9954.648000000001</v>
      </c>
      <c r="AD35" s="255">
        <v>9688.8728622400031</v>
      </c>
      <c r="AE35" s="255">
        <f t="shared" ref="AE35:AJ35" si="3">AE18+AE5</f>
        <v>9965.9991913500035</v>
      </c>
      <c r="AF35" s="255">
        <f t="shared" si="3"/>
        <v>10000.011073950003</v>
      </c>
      <c r="AG35" s="255">
        <f t="shared" si="3"/>
        <v>10090.277</v>
      </c>
      <c r="AH35" s="255">
        <f t="shared" si="3"/>
        <v>10173.712</v>
      </c>
      <c r="AI35" s="255">
        <f t="shared" si="3"/>
        <v>10556.007000000001</v>
      </c>
      <c r="AJ35" s="255">
        <f t="shared" si="3"/>
        <v>10594.314</v>
      </c>
    </row>
    <row r="36" spans="1:37">
      <c r="C36" s="287"/>
      <c r="D36" s="287"/>
      <c r="E36" s="287"/>
      <c r="F36" s="287"/>
      <c r="G36" s="287"/>
      <c r="H36" s="287"/>
      <c r="I36" s="287"/>
      <c r="J36" s="287"/>
      <c r="K36" s="287"/>
      <c r="L36" s="287"/>
      <c r="M36" s="287"/>
      <c r="N36" s="330"/>
      <c r="O36" s="330"/>
      <c r="P36" s="330"/>
      <c r="Q36" s="330"/>
      <c r="R36" s="330"/>
      <c r="S36" s="330"/>
      <c r="T36" s="330"/>
      <c r="U36" s="330"/>
      <c r="V36" s="330"/>
      <c r="W36" s="330"/>
      <c r="X36" s="330"/>
      <c r="Y36" s="330"/>
      <c r="Z36" s="330"/>
      <c r="AA36" s="330"/>
      <c r="AB36" s="330"/>
      <c r="AC36" s="330"/>
      <c r="AD36" s="330"/>
      <c r="AE36" s="330"/>
      <c r="AF36" s="330"/>
      <c r="AG36" s="330"/>
      <c r="AH36" s="330"/>
      <c r="AI36" s="330"/>
      <c r="AJ36" s="330"/>
    </row>
    <row r="37" spans="1:37">
      <c r="C37" s="287"/>
      <c r="D37" s="287"/>
      <c r="E37" s="287"/>
      <c r="F37" s="287"/>
      <c r="G37" s="287"/>
      <c r="H37" s="287"/>
      <c r="I37" s="287"/>
      <c r="J37" s="287"/>
      <c r="K37" s="287"/>
      <c r="L37" s="287"/>
      <c r="M37" s="287"/>
      <c r="N37" s="287"/>
      <c r="O37" s="287"/>
      <c r="P37" s="287"/>
      <c r="Q37" s="287"/>
      <c r="R37" s="287"/>
      <c r="S37" s="287"/>
      <c r="T37" s="287"/>
      <c r="U37" s="287"/>
      <c r="V37" s="287"/>
      <c r="W37" s="287"/>
      <c r="X37" s="287"/>
      <c r="Y37" s="287"/>
      <c r="Z37" s="287"/>
      <c r="AA37" s="287"/>
      <c r="AB37" s="287"/>
      <c r="AC37" s="287"/>
      <c r="AD37" s="287"/>
      <c r="AE37" s="287"/>
      <c r="AF37" s="287"/>
      <c r="AG37" s="287"/>
      <c r="AH37" s="287"/>
      <c r="AI37" s="287"/>
      <c r="AJ37" s="287"/>
    </row>
    <row r="38" spans="1:37">
      <c r="B38" s="175" t="s">
        <v>217</v>
      </c>
      <c r="C38" s="177" t="s">
        <v>178</v>
      </c>
      <c r="D38" s="177" t="s">
        <v>179</v>
      </c>
      <c r="E38" s="177" t="s">
        <v>181</v>
      </c>
      <c r="F38" s="177" t="s">
        <v>183</v>
      </c>
      <c r="G38" s="177" t="s">
        <v>184</v>
      </c>
      <c r="H38" s="177" t="s">
        <v>185</v>
      </c>
      <c r="I38" s="177" t="s">
        <v>187</v>
      </c>
      <c r="J38" s="177" t="s">
        <v>189</v>
      </c>
      <c r="K38" s="177" t="s">
        <v>192</v>
      </c>
      <c r="L38" s="177" t="s">
        <v>195</v>
      </c>
      <c r="M38" s="177" t="s">
        <v>197</v>
      </c>
      <c r="N38" s="177" t="s">
        <v>199</v>
      </c>
      <c r="O38" s="177" t="s">
        <v>214</v>
      </c>
      <c r="P38" s="177" t="s">
        <v>238</v>
      </c>
      <c r="Q38" s="177" t="s">
        <v>244</v>
      </c>
      <c r="R38" s="177" t="s">
        <v>245</v>
      </c>
      <c r="S38" s="177" t="s">
        <v>247</v>
      </c>
      <c r="T38" s="177" t="s">
        <v>250</v>
      </c>
      <c r="U38" s="177" t="s">
        <v>257</v>
      </c>
      <c r="V38" s="177" t="s">
        <v>260</v>
      </c>
      <c r="W38" s="177" t="s">
        <v>270</v>
      </c>
      <c r="X38" s="177" t="s">
        <v>275</v>
      </c>
      <c r="Y38" s="177" t="s">
        <v>282</v>
      </c>
      <c r="Z38" s="177" t="s">
        <v>287</v>
      </c>
      <c r="AA38" s="177" t="s">
        <v>289</v>
      </c>
      <c r="AB38" s="177" t="s">
        <v>293</v>
      </c>
      <c r="AC38" s="177" t="s">
        <v>311</v>
      </c>
      <c r="AD38" s="177" t="s">
        <v>385</v>
      </c>
      <c r="AE38" s="177" t="str">
        <f t="shared" ref="AE38:AJ38" si="4">AE4</f>
        <v>1T25</v>
      </c>
      <c r="AF38" s="177" t="str">
        <f t="shared" si="4"/>
        <v>2T25</v>
      </c>
      <c r="AG38" s="177" t="str">
        <f t="shared" si="4"/>
        <v>3T25</v>
      </c>
      <c r="AH38" s="177" t="str">
        <f t="shared" si="4"/>
        <v>4T25</v>
      </c>
      <c r="AI38" s="177" t="str">
        <f t="shared" si="4"/>
        <v>1T26</v>
      </c>
      <c r="AJ38" s="177" t="str">
        <f t="shared" si="4"/>
        <v>2T26</v>
      </c>
    </row>
    <row r="39" spans="1:37">
      <c r="B39" s="252" t="s">
        <v>48</v>
      </c>
      <c r="C39" s="282">
        <f>SUM(C40:C51)</f>
        <v>231.21300000000002</v>
      </c>
      <c r="D39" s="282">
        <f t="shared" ref="D39:AC39" si="5">SUM(D40:D51)</f>
        <v>221.81599999999995</v>
      </c>
      <c r="E39" s="282">
        <f t="shared" si="5"/>
        <v>265.53500000000003</v>
      </c>
      <c r="F39" s="282">
        <f t="shared" si="5"/>
        <v>231.58600000000001</v>
      </c>
      <c r="G39" s="282">
        <f t="shared" si="5"/>
        <v>251.18735825000005</v>
      </c>
      <c r="H39" s="282">
        <f t="shared" si="5"/>
        <v>258.78261815999997</v>
      </c>
      <c r="I39" s="282">
        <f t="shared" si="5"/>
        <v>470.65624115999998</v>
      </c>
      <c r="J39" s="282">
        <f t="shared" si="5"/>
        <v>339.92500000000001</v>
      </c>
      <c r="K39" s="282">
        <f t="shared" si="5"/>
        <v>336.18700000000001</v>
      </c>
      <c r="L39" s="282">
        <f t="shared" si="5"/>
        <v>381.58299999999997</v>
      </c>
      <c r="M39" s="282">
        <f t="shared" si="5"/>
        <v>442.66900000000004</v>
      </c>
      <c r="N39" s="282">
        <f t="shared" si="5"/>
        <v>441.04700000000003</v>
      </c>
      <c r="O39" s="282">
        <f t="shared" si="5"/>
        <v>495.524</v>
      </c>
      <c r="P39" s="282">
        <f t="shared" si="5"/>
        <v>1536.6370000000002</v>
      </c>
      <c r="Q39" s="282">
        <f t="shared" si="5"/>
        <v>1235.2860000000001</v>
      </c>
      <c r="R39" s="282">
        <f t="shared" si="5"/>
        <v>1235.1179999999997</v>
      </c>
      <c r="S39" s="282">
        <f t="shared" si="5"/>
        <v>1323.1390000000001</v>
      </c>
      <c r="T39" s="282">
        <f t="shared" si="5"/>
        <v>1793.0239999999999</v>
      </c>
      <c r="U39" s="282">
        <f t="shared" si="5"/>
        <v>1865.5638618200001</v>
      </c>
      <c r="V39" s="282">
        <f t="shared" si="5"/>
        <v>1821.4421155800001</v>
      </c>
      <c r="W39" s="282">
        <f t="shared" si="5"/>
        <v>2335.0769999999993</v>
      </c>
      <c r="X39" s="282">
        <f t="shared" si="5"/>
        <v>1806.5709999999999</v>
      </c>
      <c r="Y39" s="282">
        <f t="shared" si="5"/>
        <v>1732.136</v>
      </c>
      <c r="Z39" s="282">
        <f t="shared" si="5"/>
        <v>1692.1770000000004</v>
      </c>
      <c r="AA39" s="282">
        <f t="shared" si="5"/>
        <v>1724.9189999999999</v>
      </c>
      <c r="AB39" s="282">
        <f t="shared" si="5"/>
        <v>1267.5410000000002</v>
      </c>
      <c r="AC39" s="282">
        <f t="shared" si="5"/>
        <v>1359.8369999999998</v>
      </c>
      <c r="AD39" s="282">
        <v>962.89244550999979</v>
      </c>
      <c r="AE39" s="282">
        <v>1127.6254291599998</v>
      </c>
      <c r="AF39" s="282">
        <f>SUM(AF40:AF51)</f>
        <v>1060.56089363</v>
      </c>
      <c r="AG39" s="282">
        <f>SUM(AG40:AG51)</f>
        <v>1328.4570000000001</v>
      </c>
      <c r="AH39" s="282">
        <f>SUM(AH40:AH51)</f>
        <v>1164.1410000000001</v>
      </c>
      <c r="AI39" s="282">
        <f>SUM(AI40:AI51)</f>
        <v>1427.3530000000001</v>
      </c>
      <c r="AJ39" s="282">
        <f>SUM(AJ40:AJ51)</f>
        <v>1839.9970000000001</v>
      </c>
    </row>
    <row r="40" spans="1:37">
      <c r="B40" s="95" t="s">
        <v>50</v>
      </c>
      <c r="C40" s="283">
        <v>34.033999999999999</v>
      </c>
      <c r="D40" s="283">
        <v>28.306000000000001</v>
      </c>
      <c r="E40" s="283">
        <v>28.242000000000001</v>
      </c>
      <c r="F40" s="283">
        <v>30.99</v>
      </c>
      <c r="G40" s="283">
        <v>27.085999999999999</v>
      </c>
      <c r="H40" s="283">
        <v>28.925000000000001</v>
      </c>
      <c r="I40" s="283">
        <v>31.893999999999998</v>
      </c>
      <c r="J40" s="283">
        <v>31.983000000000001</v>
      </c>
      <c r="K40" s="283">
        <v>41.954999999999998</v>
      </c>
      <c r="L40" s="283">
        <v>44.381999999999998</v>
      </c>
      <c r="M40" s="283">
        <v>43.08</v>
      </c>
      <c r="N40" s="283">
        <v>48.83</v>
      </c>
      <c r="O40" s="283">
        <v>46.082000000000001</v>
      </c>
      <c r="P40" s="283">
        <v>137.39400000000001</v>
      </c>
      <c r="Q40" s="283">
        <v>141.535</v>
      </c>
      <c r="R40" s="283">
        <v>185.50800000000001</v>
      </c>
      <c r="S40" s="283">
        <v>196.41300000000001</v>
      </c>
      <c r="T40" s="283">
        <v>158.86199999999999</v>
      </c>
      <c r="U40" s="283">
        <v>188.12752264</v>
      </c>
      <c r="V40" s="283">
        <v>209.81299999999999</v>
      </c>
      <c r="W40" s="283">
        <v>217.26900000000001</v>
      </c>
      <c r="X40" s="283">
        <v>207.91</v>
      </c>
      <c r="Y40" s="283">
        <v>222.827</v>
      </c>
      <c r="Z40" s="283">
        <v>176.69200000000001</v>
      </c>
      <c r="AA40" s="283">
        <v>221.56700000000001</v>
      </c>
      <c r="AB40" s="283">
        <v>202.655</v>
      </c>
      <c r="AC40" s="283">
        <v>195.98099999999999</v>
      </c>
      <c r="AD40" s="283">
        <v>210.39602862000001</v>
      </c>
      <c r="AE40" s="283">
        <v>237.58895733999989</v>
      </c>
      <c r="AF40" s="283">
        <v>203.4142407300001</v>
      </c>
      <c r="AG40" s="283">
        <v>218.292</v>
      </c>
      <c r="AH40" s="283">
        <v>199.31899999999999</v>
      </c>
      <c r="AI40" s="283">
        <v>239.489</v>
      </c>
      <c r="AJ40" s="283">
        <v>207.804</v>
      </c>
    </row>
    <row r="41" spans="1:37">
      <c r="B41" s="95" t="s">
        <v>261</v>
      </c>
      <c r="C41" s="283">
        <v>0</v>
      </c>
      <c r="D41" s="283">
        <v>0</v>
      </c>
      <c r="E41" s="283">
        <v>0</v>
      </c>
      <c r="F41" s="283">
        <v>0</v>
      </c>
      <c r="G41" s="283">
        <v>0</v>
      </c>
      <c r="H41" s="283">
        <v>0</v>
      </c>
      <c r="I41" s="283">
        <v>0</v>
      </c>
      <c r="J41" s="283">
        <v>0</v>
      </c>
      <c r="K41" s="283">
        <v>0</v>
      </c>
      <c r="L41" s="283">
        <v>0</v>
      </c>
      <c r="M41" s="283">
        <v>0</v>
      </c>
      <c r="N41" s="283">
        <v>0</v>
      </c>
      <c r="O41" s="283">
        <v>0</v>
      </c>
      <c r="P41" s="283">
        <v>0</v>
      </c>
      <c r="Q41" s="283">
        <v>0</v>
      </c>
      <c r="R41" s="283">
        <v>0.69899999999999995</v>
      </c>
      <c r="S41" s="283">
        <v>0</v>
      </c>
      <c r="T41" s="283">
        <v>0</v>
      </c>
      <c r="U41" s="283">
        <v>0</v>
      </c>
      <c r="V41" s="283">
        <v>0.16710859000001801</v>
      </c>
      <c r="W41" s="283">
        <v>0.16600000000000001</v>
      </c>
      <c r="X41" s="283">
        <v>0.16500000000000001</v>
      </c>
      <c r="Y41" s="283">
        <v>0.63700000000000001</v>
      </c>
      <c r="Z41" s="283">
        <v>0.16800000000000001</v>
      </c>
      <c r="AA41" s="283">
        <v>0.16800000000000001</v>
      </c>
      <c r="AB41" s="283">
        <v>0.16800000000000001</v>
      </c>
      <c r="AC41" s="283">
        <v>0.16800000000000001</v>
      </c>
      <c r="AD41" s="283">
        <v>0.16773929000001422</v>
      </c>
      <c r="AE41" s="283">
        <v>0.16773928999999935</v>
      </c>
      <c r="AF41" s="283">
        <v>1.1978711578208844E-14</v>
      </c>
      <c r="AG41" s="283">
        <v>0</v>
      </c>
      <c r="AH41" s="283">
        <v>0</v>
      </c>
      <c r="AI41" s="283">
        <v>0</v>
      </c>
      <c r="AJ41" s="283">
        <v>0</v>
      </c>
    </row>
    <row r="42" spans="1:37">
      <c r="B42" s="95" t="s">
        <v>315</v>
      </c>
      <c r="C42" s="283">
        <v>56.856000000000002</v>
      </c>
      <c r="D42" s="283">
        <v>63.058999999999997</v>
      </c>
      <c r="E42" s="283">
        <v>75.805999999999997</v>
      </c>
      <c r="F42" s="283">
        <v>80.539000000000001</v>
      </c>
      <c r="G42" s="283">
        <v>78.370253320000003</v>
      </c>
      <c r="H42" s="283">
        <v>68.157051879999997</v>
      </c>
      <c r="I42" s="283">
        <v>203.70884455999999</v>
      </c>
      <c r="J42" s="283">
        <v>103.435</v>
      </c>
      <c r="K42" s="283">
        <v>90.415000000000006</v>
      </c>
      <c r="L42" s="283">
        <v>78.429000000000002</v>
      </c>
      <c r="M42" s="283">
        <v>87.914000000000001</v>
      </c>
      <c r="N42" s="283">
        <v>129.607</v>
      </c>
      <c r="O42" s="283">
        <v>130.636</v>
      </c>
      <c r="P42" s="283">
        <v>562.58199999999999</v>
      </c>
      <c r="Q42" s="283">
        <v>354.93200000000002</v>
      </c>
      <c r="R42" s="283">
        <v>360.44900000000001</v>
      </c>
      <c r="S42" s="283">
        <v>394.98700000000002</v>
      </c>
      <c r="T42" s="283">
        <v>920.96900000000005</v>
      </c>
      <c r="U42" s="283">
        <v>888.97900000000004</v>
      </c>
      <c r="V42" s="283">
        <v>885.44600000000003</v>
      </c>
      <c r="W42" s="283">
        <v>1333.8389999999999</v>
      </c>
      <c r="X42" s="283">
        <v>867.4</v>
      </c>
      <c r="Y42" s="283">
        <v>715.78899999999999</v>
      </c>
      <c r="Z42" s="283">
        <v>875.97299999999996</v>
      </c>
      <c r="AA42" s="283">
        <v>778.92499999999995</v>
      </c>
      <c r="AB42" s="283">
        <v>361.88299999999998</v>
      </c>
      <c r="AC42" s="283">
        <v>418.59300000000002</v>
      </c>
      <c r="AD42" s="283">
        <v>146.94744874999969</v>
      </c>
      <c r="AE42" s="283">
        <v>214.14288631999969</v>
      </c>
      <c r="AF42" s="283">
        <v>241.33498770999964</v>
      </c>
      <c r="AG42" s="283">
        <v>411.35</v>
      </c>
      <c r="AH42" s="283">
        <v>345.238</v>
      </c>
      <c r="AI42" s="283">
        <v>474.77199999999999</v>
      </c>
      <c r="AJ42" s="283">
        <v>997.21900000000005</v>
      </c>
      <c r="AK42" s="362"/>
    </row>
    <row r="43" spans="1:37">
      <c r="B43" s="95" t="s">
        <v>316</v>
      </c>
      <c r="C43" s="283">
        <v>0</v>
      </c>
      <c r="D43" s="283">
        <v>0</v>
      </c>
      <c r="E43" s="283">
        <v>0</v>
      </c>
      <c r="F43" s="283">
        <v>0</v>
      </c>
      <c r="G43" s="283">
        <v>27.173104930000001</v>
      </c>
      <c r="H43" s="283">
        <v>20.594566279999999</v>
      </c>
      <c r="I43" s="283">
        <v>23.243396600000001</v>
      </c>
      <c r="J43" s="283">
        <v>24.687999999999999</v>
      </c>
      <c r="K43" s="283">
        <v>29.655000000000001</v>
      </c>
      <c r="L43" s="283">
        <v>32.731999999999999</v>
      </c>
      <c r="M43" s="283">
        <v>35.723999999999997</v>
      </c>
      <c r="N43" s="283">
        <v>40.430999999999997</v>
      </c>
      <c r="O43" s="283">
        <v>45.726999999999997</v>
      </c>
      <c r="P43" s="283">
        <v>148.11600000000001</v>
      </c>
      <c r="Q43" s="283">
        <v>162.221</v>
      </c>
      <c r="R43" s="283">
        <v>167.44800000000001</v>
      </c>
      <c r="S43" s="283">
        <v>179.05099999999999</v>
      </c>
      <c r="T43" s="283">
        <v>175.87899999999999</v>
      </c>
      <c r="U43" s="283">
        <v>170.761</v>
      </c>
      <c r="V43" s="283">
        <v>172.74700000000001</v>
      </c>
      <c r="W43" s="283">
        <v>169.589</v>
      </c>
      <c r="X43" s="283">
        <v>152.011</v>
      </c>
      <c r="Y43" s="283">
        <v>158.19999999999999</v>
      </c>
      <c r="Z43" s="283">
        <v>144.37100000000001</v>
      </c>
      <c r="AA43" s="283">
        <v>142.703</v>
      </c>
      <c r="AB43" s="283">
        <v>143.24799999999999</v>
      </c>
      <c r="AC43" s="283">
        <v>137.17500000000001</v>
      </c>
      <c r="AD43" s="283">
        <v>141.42672777999999</v>
      </c>
      <c r="AE43" s="283">
        <v>139.86203781000003</v>
      </c>
      <c r="AF43" s="283">
        <v>129.7593952</v>
      </c>
      <c r="AG43" s="283">
        <v>121.56</v>
      </c>
      <c r="AH43" s="283">
        <v>111.074</v>
      </c>
      <c r="AI43" s="283">
        <v>132.636</v>
      </c>
      <c r="AJ43" s="283">
        <v>135.809</v>
      </c>
    </row>
    <row r="44" spans="1:37">
      <c r="B44" s="95" t="s">
        <v>53</v>
      </c>
      <c r="C44" s="283">
        <v>61.317</v>
      </c>
      <c r="D44" s="283">
        <v>81.299000000000007</v>
      </c>
      <c r="E44" s="283">
        <v>95.646000000000001</v>
      </c>
      <c r="F44" s="283">
        <v>69.510999999999996</v>
      </c>
      <c r="G44" s="283">
        <v>62.506999999999998</v>
      </c>
      <c r="H44" s="283">
        <v>79.906000000000006</v>
      </c>
      <c r="I44" s="283">
        <v>96.34</v>
      </c>
      <c r="J44" s="283">
        <v>75.569000000000003</v>
      </c>
      <c r="K44" s="283">
        <v>83.733999999999995</v>
      </c>
      <c r="L44" s="283">
        <v>130.48099999999999</v>
      </c>
      <c r="M44" s="283">
        <v>142.70400000000001</v>
      </c>
      <c r="N44" s="283">
        <v>97.384</v>
      </c>
      <c r="O44" s="283">
        <v>115.971</v>
      </c>
      <c r="P44" s="283">
        <v>239.238</v>
      </c>
      <c r="Q44" s="283">
        <v>257.76799999999997</v>
      </c>
      <c r="R44" s="283">
        <v>209.08600000000001</v>
      </c>
      <c r="S44" s="283">
        <v>200.20500000000001</v>
      </c>
      <c r="T44" s="283">
        <v>216.547</v>
      </c>
      <c r="U44" s="283">
        <v>238.21600000000001</v>
      </c>
      <c r="V44" s="283">
        <v>168.33600000000001</v>
      </c>
      <c r="W44" s="283">
        <v>167.39699999999999</v>
      </c>
      <c r="X44" s="283">
        <v>256.91199999999998</v>
      </c>
      <c r="Y44" s="283">
        <v>276.82100000000003</v>
      </c>
      <c r="Z44" s="283">
        <v>204.72399999999999</v>
      </c>
      <c r="AA44" s="283">
        <v>228.864</v>
      </c>
      <c r="AB44" s="283">
        <v>240.41399999999999</v>
      </c>
      <c r="AC44" s="283">
        <v>268.38600000000002</v>
      </c>
      <c r="AD44" s="283">
        <v>175.65606248999998</v>
      </c>
      <c r="AE44" s="283">
        <v>194.28863667999997</v>
      </c>
      <c r="AF44" s="283">
        <v>236.03318153999993</v>
      </c>
      <c r="AG44" s="283">
        <v>261.589</v>
      </c>
      <c r="AH44" s="283">
        <v>174.84800000000001</v>
      </c>
      <c r="AI44" s="283">
        <v>208.75800000000001</v>
      </c>
      <c r="AJ44" s="283">
        <v>244.15700000000001</v>
      </c>
    </row>
    <row r="45" spans="1:37">
      <c r="B45" s="95" t="s">
        <v>55</v>
      </c>
      <c r="C45" s="283">
        <v>13.27</v>
      </c>
      <c r="D45" s="283">
        <v>15.651999999999999</v>
      </c>
      <c r="E45" s="283">
        <v>13.17</v>
      </c>
      <c r="F45" s="283">
        <v>18.82</v>
      </c>
      <c r="G45" s="283">
        <v>12.916</v>
      </c>
      <c r="H45" s="283">
        <v>14.805999999999999</v>
      </c>
      <c r="I45" s="283">
        <v>14.339</v>
      </c>
      <c r="J45" s="283">
        <v>20.594000000000001</v>
      </c>
      <c r="K45" s="283">
        <v>17.242000000000001</v>
      </c>
      <c r="L45" s="283">
        <v>21.867999999999999</v>
      </c>
      <c r="M45" s="283">
        <v>27.629000000000001</v>
      </c>
      <c r="N45" s="283">
        <v>25.315999999999999</v>
      </c>
      <c r="O45" s="283">
        <v>22.678000000000001</v>
      </c>
      <c r="P45" s="283">
        <v>42.496000000000002</v>
      </c>
      <c r="Q45" s="283">
        <v>43.944000000000003</v>
      </c>
      <c r="R45" s="283">
        <v>56.951999999999998</v>
      </c>
      <c r="S45" s="283">
        <v>58.773000000000003</v>
      </c>
      <c r="T45" s="283">
        <v>58.222999999999999</v>
      </c>
      <c r="U45" s="283">
        <v>59.225999999999999</v>
      </c>
      <c r="V45" s="283">
        <v>53.619</v>
      </c>
      <c r="W45" s="283">
        <v>52.578000000000003</v>
      </c>
      <c r="X45" s="283">
        <v>50.01</v>
      </c>
      <c r="Y45" s="283">
        <v>45.692999999999998</v>
      </c>
      <c r="Z45" s="283">
        <v>53.347000000000001</v>
      </c>
      <c r="AA45" s="283">
        <v>46.283000000000001</v>
      </c>
      <c r="AB45" s="283">
        <v>45.936</v>
      </c>
      <c r="AC45" s="283">
        <v>44.558</v>
      </c>
      <c r="AD45" s="283">
        <v>50.468742499999998</v>
      </c>
      <c r="AE45" s="283">
        <v>41.502876220000005</v>
      </c>
      <c r="AF45" s="283">
        <v>42.70025205999999</v>
      </c>
      <c r="AG45" s="283">
        <v>43.052999999999997</v>
      </c>
      <c r="AH45" s="283">
        <v>48.392000000000003</v>
      </c>
      <c r="AI45" s="283">
        <v>42.192</v>
      </c>
      <c r="AJ45" s="283">
        <v>37.493000000000002</v>
      </c>
    </row>
    <row r="46" spans="1:37">
      <c r="B46" s="95" t="s">
        <v>56</v>
      </c>
      <c r="C46" s="283">
        <v>29.53</v>
      </c>
      <c r="D46" s="283">
        <v>22.457999999999998</v>
      </c>
      <c r="E46" s="283">
        <v>35.729999999999997</v>
      </c>
      <c r="F46" s="283">
        <v>16.881</v>
      </c>
      <c r="G46" s="283">
        <v>25.199000000000002</v>
      </c>
      <c r="H46" s="283">
        <v>17.436</v>
      </c>
      <c r="I46" s="283">
        <v>29.995000000000001</v>
      </c>
      <c r="J46" s="283">
        <v>16.981000000000002</v>
      </c>
      <c r="K46" s="283">
        <v>25.95</v>
      </c>
      <c r="L46" s="283">
        <v>16.370999999999999</v>
      </c>
      <c r="M46" s="283">
        <v>28.097000000000001</v>
      </c>
      <c r="N46" s="283">
        <v>36.691000000000003</v>
      </c>
      <c r="O46" s="283">
        <v>60.942999999999998</v>
      </c>
      <c r="P46" s="283">
        <v>164.22800000000001</v>
      </c>
      <c r="Q46" s="283">
        <v>124.288</v>
      </c>
      <c r="R46" s="283">
        <v>80.703999999999994</v>
      </c>
      <c r="S46" s="283">
        <v>111.52200000000001</v>
      </c>
      <c r="T46" s="283">
        <v>92.119</v>
      </c>
      <c r="U46" s="283">
        <v>130.82300000000001</v>
      </c>
      <c r="V46" s="283">
        <v>108.992</v>
      </c>
      <c r="W46" s="283">
        <v>153.96799999999999</v>
      </c>
      <c r="X46" s="283">
        <v>89.382000000000005</v>
      </c>
      <c r="Y46" s="283">
        <v>139.828</v>
      </c>
      <c r="Z46" s="283">
        <v>114.477</v>
      </c>
      <c r="AA46" s="283">
        <v>169.227</v>
      </c>
      <c r="AB46" s="283">
        <v>127.39400000000001</v>
      </c>
      <c r="AC46" s="283">
        <v>199.87700000000001</v>
      </c>
      <c r="AD46" s="283">
        <v>105.39205296000002</v>
      </c>
      <c r="AE46" s="283">
        <v>161.19092540000003</v>
      </c>
      <c r="AF46" s="283">
        <v>98.323240949999999</v>
      </c>
      <c r="AG46" s="283">
        <v>164.28700000000001</v>
      </c>
      <c r="AH46" s="283">
        <v>108.336</v>
      </c>
      <c r="AI46" s="283">
        <v>159.89400000000001</v>
      </c>
      <c r="AJ46" s="283">
        <v>95.043000000000006</v>
      </c>
    </row>
    <row r="47" spans="1:37">
      <c r="B47" s="95" t="s">
        <v>58</v>
      </c>
      <c r="C47" s="283">
        <v>9.7000000000000003E-2</v>
      </c>
      <c r="D47" s="283">
        <v>0</v>
      </c>
      <c r="E47" s="283">
        <v>0</v>
      </c>
      <c r="F47" s="283">
        <v>0</v>
      </c>
      <c r="G47" s="283">
        <v>0</v>
      </c>
      <c r="H47" s="283">
        <v>0</v>
      </c>
      <c r="I47" s="283">
        <v>0</v>
      </c>
      <c r="J47" s="283">
        <v>0</v>
      </c>
      <c r="K47" s="283">
        <v>0</v>
      </c>
      <c r="L47" s="283">
        <v>0</v>
      </c>
      <c r="M47" s="283">
        <v>6.4139999999999997</v>
      </c>
      <c r="N47" s="283">
        <v>10.119</v>
      </c>
      <c r="O47" s="283">
        <v>12.701000000000001</v>
      </c>
      <c r="P47" s="283">
        <v>12.074</v>
      </c>
      <c r="Q47" s="283">
        <v>12.911</v>
      </c>
      <c r="R47" s="283">
        <v>13.185</v>
      </c>
      <c r="S47" s="283">
        <v>13.209</v>
      </c>
      <c r="T47" s="283">
        <v>13.246</v>
      </c>
      <c r="U47" s="283">
        <v>13.284000000000001</v>
      </c>
      <c r="V47" s="283">
        <v>13.7</v>
      </c>
      <c r="W47" s="283">
        <v>13.734</v>
      </c>
      <c r="X47" s="283">
        <v>13.433999999999999</v>
      </c>
      <c r="Y47" s="283">
        <v>13.544</v>
      </c>
      <c r="Z47" s="283">
        <v>13.54</v>
      </c>
      <c r="AA47" s="283">
        <v>14.407</v>
      </c>
      <c r="AB47" s="283">
        <v>16.614000000000001</v>
      </c>
      <c r="AC47" s="283">
        <v>15.875999999999999</v>
      </c>
      <c r="AD47" s="283">
        <v>14.677261379999999</v>
      </c>
      <c r="AE47" s="283">
        <v>14.384051319999999</v>
      </c>
      <c r="AF47" s="283">
        <v>14.846004139999998</v>
      </c>
      <c r="AG47" s="283">
        <v>14.673999999999999</v>
      </c>
      <c r="AH47" s="283">
        <v>16.04</v>
      </c>
      <c r="AI47" s="283">
        <v>16.111000000000001</v>
      </c>
      <c r="AJ47" s="283">
        <v>16.126999999999999</v>
      </c>
    </row>
    <row r="48" spans="1:37">
      <c r="B48" s="95" t="s">
        <v>317</v>
      </c>
      <c r="C48" s="283">
        <v>9.7029999999999994</v>
      </c>
      <c r="D48" s="283">
        <v>9.2590000000000003</v>
      </c>
      <c r="E48" s="283">
        <v>15.885</v>
      </c>
      <c r="F48" s="283">
        <v>13.33</v>
      </c>
      <c r="G48" s="283">
        <v>16.335999999999999</v>
      </c>
      <c r="H48" s="283">
        <v>16.719000000000001</v>
      </c>
      <c r="I48" s="283">
        <v>70.02</v>
      </c>
      <c r="J48" s="283">
        <v>65.331000000000003</v>
      </c>
      <c r="K48" s="283">
        <v>45.863</v>
      </c>
      <c r="L48" s="283">
        <v>51.307000000000002</v>
      </c>
      <c r="M48" s="283">
        <v>64.622</v>
      </c>
      <c r="N48" s="283">
        <v>46.308999999999997</v>
      </c>
      <c r="O48" s="283">
        <v>54.722999999999999</v>
      </c>
      <c r="P48" s="283">
        <v>209.678</v>
      </c>
      <c r="Q48" s="283">
        <v>85.287999999999997</v>
      </c>
      <c r="R48" s="283">
        <v>115.408</v>
      </c>
      <c r="S48" s="283">
        <v>119.736</v>
      </c>
      <c r="T48" s="283">
        <v>109.848</v>
      </c>
      <c r="U48" s="283">
        <v>123.93300000000001</v>
      </c>
      <c r="V48" s="283">
        <v>120.925</v>
      </c>
      <c r="W48" s="283">
        <v>130.79</v>
      </c>
      <c r="X48" s="283">
        <v>110.849</v>
      </c>
      <c r="Y48" s="283">
        <v>45.676000000000002</v>
      </c>
      <c r="Z48" s="283">
        <v>28.477</v>
      </c>
      <c r="AA48" s="283">
        <v>35.878999999999998</v>
      </c>
      <c r="AB48" s="283">
        <v>52.054000000000002</v>
      </c>
      <c r="AC48" s="283">
        <v>32.683</v>
      </c>
      <c r="AD48" s="283">
        <v>29.173552560000022</v>
      </c>
      <c r="AE48" s="283">
        <v>30.166954990000015</v>
      </c>
      <c r="AF48" s="283">
        <v>28.18831868000002</v>
      </c>
      <c r="AG48" s="283">
        <v>29.402999999999999</v>
      </c>
      <c r="AH48" s="283">
        <v>29.707000000000001</v>
      </c>
      <c r="AI48" s="283">
        <v>25.074000000000002</v>
      </c>
      <c r="AJ48" s="283">
        <v>30.346</v>
      </c>
    </row>
    <row r="49" spans="2:36">
      <c r="B49" s="95" t="s">
        <v>119</v>
      </c>
      <c r="C49" s="283">
        <v>20.244</v>
      </c>
      <c r="D49" s="283">
        <v>1.6E-2</v>
      </c>
      <c r="E49" s="283">
        <v>1.6E-2</v>
      </c>
      <c r="F49" s="283">
        <v>0.55000000000000004</v>
      </c>
      <c r="G49" s="283">
        <v>0.55000000000000004</v>
      </c>
      <c r="H49" s="283">
        <v>0</v>
      </c>
      <c r="I49" s="283">
        <v>0</v>
      </c>
      <c r="J49" s="283">
        <v>0</v>
      </c>
      <c r="K49" s="283">
        <v>0</v>
      </c>
      <c r="L49" s="283">
        <v>0</v>
      </c>
      <c r="M49" s="283">
        <v>0</v>
      </c>
      <c r="N49" s="283">
        <v>0</v>
      </c>
      <c r="O49" s="283">
        <v>0</v>
      </c>
      <c r="P49" s="283">
        <v>0</v>
      </c>
      <c r="Q49" s="283">
        <v>0</v>
      </c>
      <c r="R49" s="283">
        <v>1.2E-2</v>
      </c>
      <c r="S49" s="283">
        <v>1.2E-2</v>
      </c>
      <c r="T49" s="283">
        <v>1.2E-2</v>
      </c>
      <c r="U49" s="283">
        <v>1.2E-2</v>
      </c>
      <c r="V49" s="283">
        <v>30.209</v>
      </c>
      <c r="W49" s="283">
        <v>43.441000000000003</v>
      </c>
      <c r="X49" s="283">
        <v>0.65900000000000003</v>
      </c>
      <c r="Y49" s="283">
        <v>54.408999999999999</v>
      </c>
      <c r="Z49" s="283">
        <v>21.707999999999998</v>
      </c>
      <c r="AA49" s="283">
        <v>21.707999999999998</v>
      </c>
      <c r="AB49" s="283">
        <v>21.707999999999998</v>
      </c>
      <c r="AC49" s="283">
        <v>0.57699999999999996</v>
      </c>
      <c r="AD49" s="283">
        <v>41.809336640000105</v>
      </c>
      <c r="AE49" s="283">
        <v>41.705880810000181</v>
      </c>
      <c r="AF49" s="283">
        <v>4.8147267100002091</v>
      </c>
      <c r="AG49" s="283">
        <v>0.40100000000000002</v>
      </c>
      <c r="AH49" s="283">
        <v>56.177</v>
      </c>
      <c r="AI49" s="283">
        <v>56.177</v>
      </c>
      <c r="AJ49" s="283">
        <v>2.2400000000000002</v>
      </c>
    </row>
    <row r="50" spans="2:36">
      <c r="B50" s="95" t="s">
        <v>136</v>
      </c>
      <c r="C50" s="283">
        <v>5.0140000000000002</v>
      </c>
      <c r="D50" s="283">
        <v>0.68200000000000005</v>
      </c>
      <c r="E50" s="283">
        <v>0</v>
      </c>
      <c r="F50" s="283">
        <v>0</v>
      </c>
      <c r="G50" s="283">
        <v>5.3999999999999999E-2</v>
      </c>
      <c r="H50" s="283">
        <v>11.286</v>
      </c>
      <c r="I50" s="283">
        <v>0.16900000000000001</v>
      </c>
      <c r="J50" s="283">
        <v>0</v>
      </c>
      <c r="K50" s="283">
        <v>0</v>
      </c>
      <c r="L50" s="283">
        <v>0</v>
      </c>
      <c r="M50" s="283">
        <v>0.127</v>
      </c>
      <c r="N50" s="283">
        <v>0.27600000000000002</v>
      </c>
      <c r="O50" s="283">
        <v>0</v>
      </c>
      <c r="P50" s="283">
        <v>3.68</v>
      </c>
      <c r="Q50" s="283">
        <v>1.228</v>
      </c>
      <c r="R50" s="283">
        <v>1.0980000000000001</v>
      </c>
      <c r="S50" s="283">
        <v>4.8520000000000003</v>
      </c>
      <c r="T50" s="283">
        <v>3.3119999999999998</v>
      </c>
      <c r="U50" s="283">
        <v>1.5960000000000001</v>
      </c>
      <c r="V50" s="283">
        <v>2.6230000000000002</v>
      </c>
      <c r="W50" s="283">
        <v>1.502</v>
      </c>
      <c r="X50" s="283">
        <v>4.1900000000000004</v>
      </c>
      <c r="Y50" s="283">
        <v>3.2639999999999998</v>
      </c>
      <c r="Z50" s="283">
        <v>4.1559999999999997</v>
      </c>
      <c r="AA50" s="283">
        <v>3.319</v>
      </c>
      <c r="AB50" s="283">
        <v>2.1909999999999998</v>
      </c>
      <c r="AC50" s="283">
        <v>2.7410000000000001</v>
      </c>
      <c r="AD50" s="283">
        <v>1.6580087200000007</v>
      </c>
      <c r="AE50" s="283">
        <v>7.7274829800000013</v>
      </c>
      <c r="AF50" s="283">
        <v>11.52968051</v>
      </c>
      <c r="AG50" s="283">
        <v>14.741</v>
      </c>
      <c r="AH50" s="283">
        <v>17.417000000000002</v>
      </c>
      <c r="AI50" s="283">
        <v>20.094000000000001</v>
      </c>
      <c r="AJ50" s="283">
        <v>21.41</v>
      </c>
    </row>
    <row r="51" spans="2:36">
      <c r="B51" s="95" t="s">
        <v>60</v>
      </c>
      <c r="C51" s="283">
        <v>1.1479999999999999</v>
      </c>
      <c r="D51" s="283">
        <v>1.085</v>
      </c>
      <c r="E51" s="283">
        <v>1.04</v>
      </c>
      <c r="F51" s="283">
        <v>0.96499999999999997</v>
      </c>
      <c r="G51" s="283">
        <v>0.996</v>
      </c>
      <c r="H51" s="283">
        <v>0.95299999999999996</v>
      </c>
      <c r="I51" s="284">
        <v>0.94699999999999995</v>
      </c>
      <c r="J51" s="283">
        <v>1.3440000000000001</v>
      </c>
      <c r="K51" s="283">
        <v>1.373</v>
      </c>
      <c r="L51" s="283">
        <v>6.0129999999999999</v>
      </c>
      <c r="M51" s="283">
        <v>6.3579999999999997</v>
      </c>
      <c r="N51" s="283">
        <v>6.0839999999999996</v>
      </c>
      <c r="O51" s="283">
        <v>6.0629999999999997</v>
      </c>
      <c r="P51" s="283">
        <v>17.151</v>
      </c>
      <c r="Q51" s="283">
        <v>51.170999999999999</v>
      </c>
      <c r="R51" s="283">
        <v>44.569000000000003</v>
      </c>
      <c r="S51" s="283">
        <v>44.378999999999998</v>
      </c>
      <c r="T51" s="283">
        <v>44.006999999999998</v>
      </c>
      <c r="U51" s="283">
        <v>50.606339179999956</v>
      </c>
      <c r="V51" s="283">
        <v>54.865006990000026</v>
      </c>
      <c r="W51" s="283">
        <v>50.804000000000002</v>
      </c>
      <c r="X51" s="283">
        <v>53.649000000000001</v>
      </c>
      <c r="Y51" s="283">
        <v>55.448</v>
      </c>
      <c r="Z51" s="283">
        <v>54.543999999999997</v>
      </c>
      <c r="AA51" s="283">
        <v>61.869</v>
      </c>
      <c r="AB51" s="283">
        <v>53.276000000000003</v>
      </c>
      <c r="AC51" s="283">
        <v>43.222000000000001</v>
      </c>
      <c r="AD51" s="283">
        <v>45.119483820000013</v>
      </c>
      <c r="AE51" s="283">
        <v>44.896999999999998</v>
      </c>
      <c r="AF51" s="283">
        <v>49.616865400000052</v>
      </c>
      <c r="AG51" s="283">
        <v>49.106999999999999</v>
      </c>
      <c r="AH51" s="283">
        <v>57.593000000000004</v>
      </c>
      <c r="AI51" s="283">
        <v>52.155999999999999</v>
      </c>
      <c r="AJ51" s="283">
        <v>52.348999999999997</v>
      </c>
    </row>
    <row r="52" spans="2:36">
      <c r="B52" s="252" t="s">
        <v>62</v>
      </c>
      <c r="C52" s="282">
        <f>SUM(C53:C63)</f>
        <v>400.99099999999999</v>
      </c>
      <c r="D52" s="282">
        <f t="shared" ref="D52:AC52" si="6">SUM(D53:D63)</f>
        <v>548.52</v>
      </c>
      <c r="E52" s="282">
        <f t="shared" si="6"/>
        <v>547.96400000000006</v>
      </c>
      <c r="F52" s="282">
        <f t="shared" si="6"/>
        <v>549.6389999999999</v>
      </c>
      <c r="G52" s="282">
        <f t="shared" si="6"/>
        <v>1048.9904433700001</v>
      </c>
      <c r="H52" s="282">
        <f t="shared" si="6"/>
        <v>1025.3869999999999</v>
      </c>
      <c r="I52" s="282">
        <f t="shared" si="6"/>
        <v>1006.53373102</v>
      </c>
      <c r="J52" s="282">
        <f t="shared" si="6"/>
        <v>1369.6610000000001</v>
      </c>
      <c r="K52" s="282">
        <f t="shared" si="6"/>
        <v>1355.575</v>
      </c>
      <c r="L52" s="282">
        <f t="shared" si="6"/>
        <v>1407.6160000000004</v>
      </c>
      <c r="M52" s="282">
        <f t="shared" si="6"/>
        <v>1597.3970000000004</v>
      </c>
      <c r="N52" s="282">
        <f t="shared" si="6"/>
        <v>1614.9179999999999</v>
      </c>
      <c r="O52" s="282">
        <f t="shared" si="6"/>
        <v>1903.6669999999999</v>
      </c>
      <c r="P52" s="282">
        <f t="shared" si="6"/>
        <v>6062.6030000000019</v>
      </c>
      <c r="Q52" s="282">
        <f t="shared" si="6"/>
        <v>6475.9009999999998</v>
      </c>
      <c r="R52" s="282">
        <f t="shared" si="6"/>
        <v>6235.1990000000014</v>
      </c>
      <c r="S52" s="282">
        <f t="shared" si="6"/>
        <v>6260.8059999999996</v>
      </c>
      <c r="T52" s="282">
        <f t="shared" si="6"/>
        <v>5597.9690000000001</v>
      </c>
      <c r="U52" s="282">
        <f t="shared" si="6"/>
        <v>5499.6476882900006</v>
      </c>
      <c r="V52" s="282">
        <f t="shared" si="6"/>
        <v>5709.0879999999988</v>
      </c>
      <c r="W52" s="282">
        <f t="shared" si="6"/>
        <v>5094.7219999999998</v>
      </c>
      <c r="X52" s="282">
        <f t="shared" si="6"/>
        <v>5196.3579999999993</v>
      </c>
      <c r="Y52" s="282">
        <f t="shared" si="6"/>
        <v>5206.4330000000009</v>
      </c>
      <c r="Z52" s="282">
        <f t="shared" si="6"/>
        <v>5105.9570000000003</v>
      </c>
      <c r="AA52" s="282">
        <f t="shared" si="6"/>
        <v>4555.8870000000006</v>
      </c>
      <c r="AB52" s="282">
        <f t="shared" si="6"/>
        <v>5549.4209999999994</v>
      </c>
      <c r="AC52" s="282">
        <f t="shared" si="6"/>
        <v>5823.0689999999977</v>
      </c>
      <c r="AD52" s="282">
        <v>5945.7453858753152</v>
      </c>
      <c r="AE52" s="282">
        <v>5918.242674260523</v>
      </c>
      <c r="AF52" s="282">
        <f>SUM(AF53:AF63)</f>
        <v>5987.1213889895316</v>
      </c>
      <c r="AG52" s="282">
        <f>SUM(AG53:AG63)</f>
        <v>5855.3109999999997</v>
      </c>
      <c r="AH52" s="282">
        <f>SUM(AH53:AH63)</f>
        <v>6175.9149999999991</v>
      </c>
      <c r="AI52" s="282">
        <f>SUM(AI53:AI63)</f>
        <v>6202.0249999999996</v>
      </c>
      <c r="AJ52" s="282">
        <f>SUM(AJ53:AJ63)</f>
        <v>5775.1839999999993</v>
      </c>
    </row>
    <row r="53" spans="2:36">
      <c r="B53" s="95" t="s">
        <v>315</v>
      </c>
      <c r="C53" s="283">
        <v>200.33099999999999</v>
      </c>
      <c r="D53" s="283">
        <v>344.92200000000003</v>
      </c>
      <c r="E53" s="283">
        <v>323.92200000000003</v>
      </c>
      <c r="F53" s="283">
        <v>316.25799999999998</v>
      </c>
      <c r="G53" s="283">
        <v>294.60997464000002</v>
      </c>
      <c r="H53" s="283">
        <v>789.51900000000001</v>
      </c>
      <c r="I53" s="283">
        <v>247.01831859000001</v>
      </c>
      <c r="J53" s="283">
        <v>587.03099999999995</v>
      </c>
      <c r="K53" s="283">
        <v>538.846</v>
      </c>
      <c r="L53" s="283">
        <v>526.73900000000003</v>
      </c>
      <c r="M53" s="283">
        <v>587.99400000000003</v>
      </c>
      <c r="N53" s="283">
        <v>521.16899999999998</v>
      </c>
      <c r="O53" s="283">
        <v>502.42599999999999</v>
      </c>
      <c r="P53" s="283">
        <v>2942.7710000000002</v>
      </c>
      <c r="Q53" s="283">
        <v>3214.1120000000001</v>
      </c>
      <c r="R53" s="283">
        <v>3140.5990000000002</v>
      </c>
      <c r="S53" s="283">
        <v>3137.2220000000002</v>
      </c>
      <c r="T53" s="283">
        <v>2624.681</v>
      </c>
      <c r="U53" s="283">
        <v>2589.808</v>
      </c>
      <c r="V53" s="283">
        <v>3224.7150000000001</v>
      </c>
      <c r="W53" s="283">
        <v>2671.07</v>
      </c>
      <c r="X53" s="283">
        <v>2933.239</v>
      </c>
      <c r="Y53" s="283">
        <v>3011.4250000000002</v>
      </c>
      <c r="Z53" s="283">
        <v>2921.1289999999999</v>
      </c>
      <c r="AA53" s="283">
        <v>2438.1329999999998</v>
      </c>
      <c r="AB53" s="283">
        <v>3479.9059999999999</v>
      </c>
      <c r="AC53" s="283">
        <v>3781.5210000000002</v>
      </c>
      <c r="AD53" s="283">
        <v>3974.1193284599999</v>
      </c>
      <c r="AE53" s="283">
        <v>3936.22198458</v>
      </c>
      <c r="AF53" s="283">
        <v>4019.7884116200003</v>
      </c>
      <c r="AG53" s="283">
        <v>3886.9949999999999</v>
      </c>
      <c r="AH53" s="283">
        <v>4175.3500000000004</v>
      </c>
      <c r="AI53" s="283">
        <v>4024.279</v>
      </c>
      <c r="AJ53" s="283">
        <v>3629.2260000000001</v>
      </c>
    </row>
    <row r="54" spans="2:36">
      <c r="B54" s="95" t="s">
        <v>316</v>
      </c>
      <c r="C54" s="283">
        <v>0</v>
      </c>
      <c r="D54" s="283">
        <v>0</v>
      </c>
      <c r="E54" s="283">
        <v>0</v>
      </c>
      <c r="F54" s="283">
        <v>0</v>
      </c>
      <c r="G54" s="284">
        <v>523.51346873</v>
      </c>
      <c r="H54" s="284">
        <v>0</v>
      </c>
      <c r="I54" s="283">
        <v>532.23141242999998</v>
      </c>
      <c r="J54" s="283">
        <v>530.54499999999996</v>
      </c>
      <c r="K54" s="283">
        <v>565.20000000000005</v>
      </c>
      <c r="L54" s="283">
        <v>561.58100000000002</v>
      </c>
      <c r="M54" s="283">
        <v>617.65200000000004</v>
      </c>
      <c r="N54" s="283">
        <v>626.14800000000002</v>
      </c>
      <c r="O54" s="283">
        <v>780.69399999999996</v>
      </c>
      <c r="P54" s="283">
        <v>1268.298</v>
      </c>
      <c r="Q54" s="283">
        <v>1419.35</v>
      </c>
      <c r="R54" s="283">
        <v>1389.43</v>
      </c>
      <c r="S54" s="283">
        <v>1400.7539999999999</v>
      </c>
      <c r="T54" s="283">
        <v>1343.1310000000001</v>
      </c>
      <c r="U54" s="283">
        <v>1370.7049999999999</v>
      </c>
      <c r="V54" s="283">
        <v>1333.951</v>
      </c>
      <c r="W54" s="283">
        <v>1301.376</v>
      </c>
      <c r="X54" s="283">
        <v>1200.1859999999999</v>
      </c>
      <c r="Y54" s="283">
        <v>1161.836</v>
      </c>
      <c r="Z54" s="283">
        <v>1159.595</v>
      </c>
      <c r="AA54" s="283">
        <v>1131.4100000000001</v>
      </c>
      <c r="AB54" s="283">
        <v>1093.078</v>
      </c>
      <c r="AC54" s="283">
        <v>1071.3440000000001</v>
      </c>
      <c r="AD54" s="283">
        <v>1047.2990392800007</v>
      </c>
      <c r="AE54" s="283">
        <v>1083.7636732200008</v>
      </c>
      <c r="AF54" s="283">
        <v>1076.2448270900006</v>
      </c>
      <c r="AG54" s="283">
        <v>1091.586</v>
      </c>
      <c r="AH54" s="283">
        <v>1064.789</v>
      </c>
      <c r="AI54" s="283">
        <v>1243.3240000000001</v>
      </c>
      <c r="AJ54" s="283">
        <v>1208.848</v>
      </c>
    </row>
    <row r="55" spans="2:36">
      <c r="B55" s="95" t="s">
        <v>317</v>
      </c>
      <c r="C55" s="284">
        <v>62.536999999999999</v>
      </c>
      <c r="D55" s="284">
        <v>64.263999999999996</v>
      </c>
      <c r="E55" s="284">
        <v>79.338999999999999</v>
      </c>
      <c r="F55" s="284">
        <v>85.721000000000004</v>
      </c>
      <c r="G55" s="284">
        <v>84.244</v>
      </c>
      <c r="H55" s="284">
        <v>85.108999999999995</v>
      </c>
      <c r="I55" s="283">
        <v>76.259</v>
      </c>
      <c r="J55" s="283">
        <v>75.216999999999999</v>
      </c>
      <c r="K55" s="283">
        <v>75.545000000000002</v>
      </c>
      <c r="L55" s="283">
        <v>141.328</v>
      </c>
      <c r="M55" s="283">
        <v>169.15299999999999</v>
      </c>
      <c r="N55" s="283">
        <v>189.36799999999999</v>
      </c>
      <c r="O55" s="283">
        <v>241.56800000000001</v>
      </c>
      <c r="P55" s="283">
        <v>247.95500000000001</v>
      </c>
      <c r="Q55" s="283">
        <v>186.33799999999999</v>
      </c>
      <c r="R55" s="283">
        <v>199.33199999999999</v>
      </c>
      <c r="S55" s="283">
        <v>191.887</v>
      </c>
      <c r="T55" s="283">
        <v>254.054</v>
      </c>
      <c r="U55" s="283">
        <v>228.405</v>
      </c>
      <c r="V55" s="283">
        <v>233.92</v>
      </c>
      <c r="W55" s="283">
        <v>236.39599999999999</v>
      </c>
      <c r="X55" s="283">
        <v>175.08500000000001</v>
      </c>
      <c r="Y55" s="283">
        <v>68.956000000000003</v>
      </c>
      <c r="Z55" s="283">
        <v>65.361999999999995</v>
      </c>
      <c r="AA55" s="283">
        <v>55.097000000000001</v>
      </c>
      <c r="AB55" s="283">
        <v>35.972999999999999</v>
      </c>
      <c r="AC55" s="283">
        <v>34.213000000000001</v>
      </c>
      <c r="AD55" s="283">
        <v>64.704700150000022</v>
      </c>
      <c r="AE55" s="283">
        <v>65.839116260000011</v>
      </c>
      <c r="AF55" s="283">
        <v>66.403668200000027</v>
      </c>
      <c r="AG55" s="283">
        <v>59.432000000000002</v>
      </c>
      <c r="AH55" s="283">
        <v>55.911999999999999</v>
      </c>
      <c r="AI55" s="283">
        <v>60.079000000000001</v>
      </c>
      <c r="AJ55" s="283">
        <v>67.900000000000006</v>
      </c>
    </row>
    <row r="56" spans="2:36">
      <c r="B56" s="95" t="s">
        <v>64</v>
      </c>
      <c r="C56" s="283">
        <v>8.9999999999999993E-3</v>
      </c>
      <c r="D56" s="283">
        <v>0.01</v>
      </c>
      <c r="E56" s="283">
        <v>0.01</v>
      </c>
      <c r="F56" s="283">
        <v>0.01</v>
      </c>
      <c r="G56" s="283">
        <v>0.01</v>
      </c>
      <c r="H56" s="283">
        <v>0.01</v>
      </c>
      <c r="I56" s="283">
        <v>1.2E-2</v>
      </c>
      <c r="J56" s="283">
        <v>8.9999999999999993E-3</v>
      </c>
      <c r="K56" s="283">
        <v>8.9999999999999993E-3</v>
      </c>
      <c r="L56" s="283">
        <v>8.9999999999999993E-3</v>
      </c>
      <c r="M56" s="283">
        <v>8.4000000000000005E-2</v>
      </c>
      <c r="N56" s="283">
        <v>8.4000000000000005E-2</v>
      </c>
      <c r="O56" s="283">
        <v>8.4000000000000005E-2</v>
      </c>
      <c r="P56" s="283">
        <v>8.4000000000000005E-2</v>
      </c>
      <c r="Q56" s="283">
        <v>8.4000000000000005E-2</v>
      </c>
      <c r="R56" s="283">
        <v>8.5000000000000006E-2</v>
      </c>
      <c r="S56" s="283">
        <v>8.5000000000000006E-2</v>
      </c>
      <c r="T56" s="283">
        <v>7.8E-2</v>
      </c>
      <c r="U56" s="283">
        <v>7.4688289999961854E-2</v>
      </c>
      <c r="V56" s="283">
        <v>0.14799999999999999</v>
      </c>
      <c r="W56" s="283">
        <v>0.14799999999999999</v>
      </c>
      <c r="X56" s="283">
        <v>7.3999999999999996E-2</v>
      </c>
      <c r="Y56" s="283">
        <v>7.2999999999999995E-2</v>
      </c>
      <c r="Z56" s="283">
        <v>7.2999999999999995E-2</v>
      </c>
      <c r="AA56" s="283">
        <v>7.2999999999999995E-2</v>
      </c>
      <c r="AB56" s="283">
        <v>7.3999999999999996E-2</v>
      </c>
      <c r="AC56" s="283">
        <v>7.3999999999999996E-2</v>
      </c>
      <c r="AD56" s="283">
        <v>7.3550000000002599E-2</v>
      </c>
      <c r="AE56" s="283">
        <v>7.3549999999996257E-2</v>
      </c>
      <c r="AF56" s="283">
        <v>7.3550000000002003E-2</v>
      </c>
      <c r="AG56" s="283">
        <v>7.3999999999999996E-2</v>
      </c>
      <c r="AH56" s="283">
        <v>7.3999999999999996E-2</v>
      </c>
      <c r="AI56" s="283">
        <v>7.3999999999999996E-2</v>
      </c>
      <c r="AJ56" s="283">
        <v>7.3999999999999996E-2</v>
      </c>
    </row>
    <row r="57" spans="2:36">
      <c r="B57" s="95" t="s">
        <v>56</v>
      </c>
      <c r="C57" s="283">
        <v>0</v>
      </c>
      <c r="D57" s="283">
        <v>0</v>
      </c>
      <c r="E57" s="283">
        <v>0</v>
      </c>
      <c r="F57" s="283">
        <v>0</v>
      </c>
      <c r="G57" s="283">
        <v>0</v>
      </c>
      <c r="H57" s="283">
        <v>0</v>
      </c>
      <c r="I57" s="283">
        <v>0</v>
      </c>
      <c r="J57" s="283">
        <v>0</v>
      </c>
      <c r="K57" s="283">
        <v>0</v>
      </c>
      <c r="L57" s="283">
        <v>0</v>
      </c>
      <c r="M57" s="283">
        <v>7.7750000000000004</v>
      </c>
      <c r="N57" s="283">
        <v>6.9850000000000003</v>
      </c>
      <c r="O57" s="283">
        <v>15.808999999999999</v>
      </c>
      <c r="P57" s="283">
        <v>15.808999999999999</v>
      </c>
      <c r="Q57" s="283">
        <v>15.808999999999999</v>
      </c>
      <c r="R57" s="283">
        <v>15.808999999999999</v>
      </c>
      <c r="S57" s="283">
        <v>15.808999999999999</v>
      </c>
      <c r="T57" s="283">
        <v>16.905999999999999</v>
      </c>
      <c r="U57" s="283">
        <v>17.893000000000001</v>
      </c>
      <c r="V57" s="283">
        <v>12.968</v>
      </c>
      <c r="W57" s="283">
        <v>17.007000000000001</v>
      </c>
      <c r="X57" s="283">
        <v>16.864000000000001</v>
      </c>
      <c r="Y57" s="283">
        <v>16.512</v>
      </c>
      <c r="Z57" s="283">
        <v>16.414999999999999</v>
      </c>
      <c r="AA57" s="283">
        <v>16.222000000000001</v>
      </c>
      <c r="AB57" s="283">
        <v>15.994999999999999</v>
      </c>
      <c r="AC57" s="283">
        <v>15.824999999999999</v>
      </c>
      <c r="AD57" s="283">
        <v>15.694776699999998</v>
      </c>
      <c r="AE57" s="283">
        <v>15.503562209999998</v>
      </c>
      <c r="AF57" s="283">
        <v>15.313933849999996</v>
      </c>
      <c r="AG57" s="283">
        <v>17.082999999999998</v>
      </c>
      <c r="AH57" s="283">
        <v>16.905000000000001</v>
      </c>
      <c r="AI57" s="283">
        <v>16.637</v>
      </c>
      <c r="AJ57" s="283">
        <v>15.707000000000001</v>
      </c>
    </row>
    <row r="58" spans="2:36">
      <c r="B58" s="95" t="s">
        <v>58</v>
      </c>
      <c r="C58" s="283">
        <v>2.8809999999999998</v>
      </c>
      <c r="D58" s="283">
        <v>2.6349999999999998</v>
      </c>
      <c r="E58" s="283">
        <v>2.6520000000000001</v>
      </c>
      <c r="F58" s="283">
        <v>2.7029999999999998</v>
      </c>
      <c r="G58" s="283">
        <v>2.6619999999999999</v>
      </c>
      <c r="H58" s="283">
        <v>2.68</v>
      </c>
      <c r="I58" s="283">
        <v>2.625</v>
      </c>
      <c r="J58" s="283">
        <v>2.5910000000000002</v>
      </c>
      <c r="K58" s="283">
        <v>2.6160000000000001</v>
      </c>
      <c r="L58" s="283">
        <v>2.6309999999999998</v>
      </c>
      <c r="M58" s="283">
        <v>30.721</v>
      </c>
      <c r="N58" s="283">
        <v>39.908000000000001</v>
      </c>
      <c r="O58" s="283">
        <v>70.158000000000001</v>
      </c>
      <c r="P58" s="283">
        <v>70.06</v>
      </c>
      <c r="Q58" s="283">
        <v>64.635999999999996</v>
      </c>
      <c r="R58" s="283">
        <v>62.034999999999997</v>
      </c>
      <c r="S58" s="283">
        <v>59.970999999999997</v>
      </c>
      <c r="T58" s="283">
        <v>58.155000000000001</v>
      </c>
      <c r="U58" s="283">
        <v>56.259</v>
      </c>
      <c r="V58" s="283">
        <v>54.055999999999997</v>
      </c>
      <c r="W58" s="283">
        <v>52.216000000000001</v>
      </c>
      <c r="X58" s="283">
        <v>50.628999999999998</v>
      </c>
      <c r="Y58" s="283">
        <v>48.337000000000003</v>
      </c>
      <c r="Z58" s="283">
        <v>44.689</v>
      </c>
      <c r="AA58" s="283">
        <v>43.991999999999997</v>
      </c>
      <c r="AB58" s="283">
        <v>70.652000000000001</v>
      </c>
      <c r="AC58" s="283">
        <v>52.854999999999997</v>
      </c>
      <c r="AD58" s="283">
        <v>50.381549370000002</v>
      </c>
      <c r="AE58" s="283">
        <v>48.547635210000003</v>
      </c>
      <c r="AF58" s="283">
        <v>46.923208439999996</v>
      </c>
      <c r="AG58" s="283">
        <v>45.081000000000003</v>
      </c>
      <c r="AH58" s="283">
        <v>42.581000000000003</v>
      </c>
      <c r="AI58" s="283">
        <v>41.66</v>
      </c>
      <c r="AJ58" s="283">
        <v>38.959000000000003</v>
      </c>
    </row>
    <row r="59" spans="2:36">
      <c r="B59" s="176" t="s">
        <v>87</v>
      </c>
      <c r="C59" s="283">
        <v>40.048999999999999</v>
      </c>
      <c r="D59" s="283">
        <v>41.957000000000001</v>
      </c>
      <c r="E59" s="283">
        <v>43.731999999999999</v>
      </c>
      <c r="F59" s="283">
        <v>44.542999999999999</v>
      </c>
      <c r="G59" s="283">
        <v>44.816000000000003</v>
      </c>
      <c r="H59" s="283">
        <v>46.749000000000002</v>
      </c>
      <c r="I59" s="283">
        <v>48.637</v>
      </c>
      <c r="J59" s="283">
        <v>70.063000000000002</v>
      </c>
      <c r="K59" s="283">
        <v>71.022999999999996</v>
      </c>
      <c r="L59" s="283">
        <v>72.561000000000007</v>
      </c>
      <c r="M59" s="283">
        <v>74.117000000000004</v>
      </c>
      <c r="N59" s="283">
        <v>111.825</v>
      </c>
      <c r="O59" s="283">
        <v>169.84200000000001</v>
      </c>
      <c r="P59" s="283">
        <v>707.322</v>
      </c>
      <c r="Q59" s="283">
        <v>716.24199999999996</v>
      </c>
      <c r="R59" s="283">
        <v>610.76099999999997</v>
      </c>
      <c r="S59" s="283">
        <v>605.66300000000001</v>
      </c>
      <c r="T59" s="283">
        <v>477.24400000000003</v>
      </c>
      <c r="U59" s="283">
        <v>449.88400000000001</v>
      </c>
      <c r="V59" s="283">
        <v>74.44</v>
      </c>
      <c r="W59" s="283">
        <v>70.043999999999997</v>
      </c>
      <c r="X59" s="283">
        <v>69.361999999999995</v>
      </c>
      <c r="Y59" s="283">
        <v>64.67</v>
      </c>
      <c r="Z59" s="283">
        <v>64.974000000000004</v>
      </c>
      <c r="AA59" s="283">
        <v>63.838000000000001</v>
      </c>
      <c r="AB59" s="283">
        <v>62.936</v>
      </c>
      <c r="AC59" s="283">
        <v>62.966999999999999</v>
      </c>
      <c r="AD59" s="283">
        <v>71.736907689999981</v>
      </c>
      <c r="AE59" s="283">
        <v>64.73354185999996</v>
      </c>
      <c r="AF59" s="283">
        <v>66.00559985999999</v>
      </c>
      <c r="AG59" s="283">
        <v>66.709000000000003</v>
      </c>
      <c r="AH59" s="283">
        <v>65.69</v>
      </c>
      <c r="AI59" s="283">
        <v>65.608000000000004</v>
      </c>
      <c r="AJ59" s="283">
        <v>64.819999999999993</v>
      </c>
    </row>
    <row r="60" spans="2:36">
      <c r="B60" s="176" t="s">
        <v>318</v>
      </c>
      <c r="C60" s="283">
        <v>89.677000000000007</v>
      </c>
      <c r="D60" s="283">
        <v>90.471000000000004</v>
      </c>
      <c r="E60" s="283">
        <v>95.536000000000001</v>
      </c>
      <c r="F60" s="283">
        <v>97.855999999999995</v>
      </c>
      <c r="G60" s="283">
        <v>96.445999999999998</v>
      </c>
      <c r="H60" s="283">
        <v>95.257999999999996</v>
      </c>
      <c r="I60" s="283">
        <v>96.150999999999996</v>
      </c>
      <c r="J60" s="283">
        <v>98.77</v>
      </c>
      <c r="K60" s="283">
        <v>96.652000000000001</v>
      </c>
      <c r="L60" s="283">
        <v>96.150999999999996</v>
      </c>
      <c r="M60" s="283">
        <v>104.538</v>
      </c>
      <c r="N60" s="283">
        <v>115</v>
      </c>
      <c r="O60" s="283">
        <v>120.899</v>
      </c>
      <c r="P60" s="283">
        <v>753.36800000000005</v>
      </c>
      <c r="Q60" s="283">
        <v>821.35</v>
      </c>
      <c r="R60" s="283">
        <v>780.20299999999997</v>
      </c>
      <c r="S60" s="283">
        <v>786.32399999999996</v>
      </c>
      <c r="T60" s="283">
        <v>771.47900000000004</v>
      </c>
      <c r="U60" s="283">
        <v>751.42899999999997</v>
      </c>
      <c r="V60" s="283">
        <v>722.00199999999995</v>
      </c>
      <c r="W60" s="283">
        <v>702.42200000000003</v>
      </c>
      <c r="X60" s="283">
        <v>679.71900000000005</v>
      </c>
      <c r="Y60" s="283">
        <v>677.47</v>
      </c>
      <c r="Z60" s="283">
        <v>665.57</v>
      </c>
      <c r="AA60" s="283">
        <v>652.92499999999995</v>
      </c>
      <c r="AB60" s="283">
        <v>638.55999999999995</v>
      </c>
      <c r="AC60" s="283">
        <v>631.89499999999998</v>
      </c>
      <c r="AD60" s="283">
        <v>573.72695658999999</v>
      </c>
      <c r="AE60" s="283">
        <v>548.26529514000003</v>
      </c>
      <c r="AF60" s="283">
        <v>538.24974732999999</v>
      </c>
      <c r="AG60" s="283">
        <v>523.18100000000004</v>
      </c>
      <c r="AH60" s="283">
        <v>596.96</v>
      </c>
      <c r="AI60" s="283">
        <v>588.13</v>
      </c>
      <c r="AJ60" s="283">
        <v>583.39200000000005</v>
      </c>
    </row>
    <row r="61" spans="2:36">
      <c r="B61" s="95" t="s">
        <v>136</v>
      </c>
      <c r="C61" s="283">
        <v>2.3210000000000002</v>
      </c>
      <c r="D61" s="283">
        <v>1.353</v>
      </c>
      <c r="E61" s="283">
        <v>0</v>
      </c>
      <c r="F61" s="283">
        <v>0</v>
      </c>
      <c r="G61" s="283">
        <v>0</v>
      </c>
      <c r="H61" s="283">
        <v>2.8140000000000001</v>
      </c>
      <c r="I61" s="283">
        <v>0</v>
      </c>
      <c r="J61" s="283">
        <v>0</v>
      </c>
      <c r="K61" s="283">
        <v>0</v>
      </c>
      <c r="L61" s="283">
        <v>0</v>
      </c>
      <c r="M61" s="283">
        <v>0.89</v>
      </c>
      <c r="N61" s="283">
        <v>1.929</v>
      </c>
      <c r="O61" s="283">
        <v>0</v>
      </c>
      <c r="P61" s="283">
        <v>25.76</v>
      </c>
      <c r="Q61" s="283">
        <v>8.593</v>
      </c>
      <c r="R61" s="283">
        <v>7.6890000000000001</v>
      </c>
      <c r="S61" s="283">
        <v>33.960999999999999</v>
      </c>
      <c r="T61" s="283">
        <v>23.187000000000001</v>
      </c>
      <c r="U61" s="283">
        <v>11.17</v>
      </c>
      <c r="V61" s="283">
        <v>18.366</v>
      </c>
      <c r="W61" s="283">
        <v>10.518000000000001</v>
      </c>
      <c r="X61" s="283">
        <v>29.329000000000001</v>
      </c>
      <c r="Y61" s="283">
        <v>22.846</v>
      </c>
      <c r="Z61" s="283">
        <v>29.096</v>
      </c>
      <c r="AA61" s="283">
        <v>23.231000000000002</v>
      </c>
      <c r="AB61" s="283">
        <v>15.335000000000001</v>
      </c>
      <c r="AC61" s="283">
        <v>19.184000000000001</v>
      </c>
      <c r="AD61" s="283">
        <v>11.606061050000008</v>
      </c>
      <c r="AE61" s="283">
        <v>16.098946690000005</v>
      </c>
      <c r="AF61" s="283">
        <v>21.137745430000003</v>
      </c>
      <c r="AG61" s="283">
        <v>23.338999999999999</v>
      </c>
      <c r="AH61" s="283">
        <v>23.222999999999999</v>
      </c>
      <c r="AI61" s="283">
        <v>21.768999999999998</v>
      </c>
      <c r="AJ61" s="283">
        <v>24.491</v>
      </c>
    </row>
    <row r="62" spans="2:36">
      <c r="B62" s="95" t="s">
        <v>69</v>
      </c>
      <c r="C62" s="283">
        <v>0</v>
      </c>
      <c r="D62" s="283">
        <v>0</v>
      </c>
      <c r="E62" s="283">
        <v>0</v>
      </c>
      <c r="F62" s="283">
        <v>0</v>
      </c>
      <c r="G62" s="283">
        <v>2.3639999999999999</v>
      </c>
      <c r="H62" s="283">
        <v>2.1389999999999998</v>
      </c>
      <c r="I62" s="283">
        <v>1.9139999999999999</v>
      </c>
      <c r="J62" s="283">
        <v>3.1549999999999998</v>
      </c>
      <c r="K62" s="283">
        <v>2.83</v>
      </c>
      <c r="L62" s="283">
        <v>2.5049999999999999</v>
      </c>
      <c r="M62" s="283">
        <v>2.1800000000000002</v>
      </c>
      <c r="N62" s="283">
        <v>2.5019999999999998</v>
      </c>
      <c r="O62" s="283">
        <v>2.1869999999999998</v>
      </c>
      <c r="P62" s="283">
        <v>31.175999999999998</v>
      </c>
      <c r="Q62" s="283">
        <v>29.387</v>
      </c>
      <c r="R62" s="283">
        <v>29.256</v>
      </c>
      <c r="S62" s="283">
        <v>29.13</v>
      </c>
      <c r="T62" s="283">
        <v>29.053999999999998</v>
      </c>
      <c r="U62" s="283">
        <v>24.02</v>
      </c>
      <c r="V62" s="283">
        <v>34.521999999999998</v>
      </c>
      <c r="W62" s="283">
        <v>33.524999999999999</v>
      </c>
      <c r="X62" s="283">
        <v>32.488</v>
      </c>
      <c r="Y62" s="283">
        <v>124.107</v>
      </c>
      <c r="Z62" s="283">
        <v>126.559</v>
      </c>
      <c r="AA62" s="283">
        <v>128.64699999999999</v>
      </c>
      <c r="AB62" s="283">
        <v>133.51</v>
      </c>
      <c r="AC62" s="283">
        <v>149.404</v>
      </c>
      <c r="AD62" s="283">
        <v>132.18815958531411</v>
      </c>
      <c r="AE62" s="283">
        <v>134.1968992505206</v>
      </c>
      <c r="AF62" s="283">
        <v>131.2007322895312</v>
      </c>
      <c r="AG62" s="283">
        <v>135.358</v>
      </c>
      <c r="AH62" s="283">
        <v>127.29</v>
      </c>
      <c r="AI62" s="283">
        <v>133.18899999999999</v>
      </c>
      <c r="AJ62" s="283">
        <v>133.571</v>
      </c>
    </row>
    <row r="63" spans="2:36">
      <c r="B63" s="95" t="s">
        <v>67</v>
      </c>
      <c r="C63" s="283">
        <v>3.1859999999999999</v>
      </c>
      <c r="D63" s="283">
        <v>2.9079999999999999</v>
      </c>
      <c r="E63" s="283">
        <v>2.7730000000000001</v>
      </c>
      <c r="F63" s="283">
        <v>2.548</v>
      </c>
      <c r="G63" s="283">
        <v>0.32500000000000001</v>
      </c>
      <c r="H63" s="283">
        <v>1.109</v>
      </c>
      <c r="I63" s="283">
        <v>1.6859999999999999</v>
      </c>
      <c r="J63" s="283">
        <v>2.2799999999999998</v>
      </c>
      <c r="K63" s="283">
        <v>2.8540000000000001</v>
      </c>
      <c r="L63" s="283">
        <v>4.1109999999999998</v>
      </c>
      <c r="M63" s="283">
        <v>2.2930000000000001</v>
      </c>
      <c r="N63" s="283">
        <v>0</v>
      </c>
      <c r="O63" s="283">
        <v>0</v>
      </c>
      <c r="P63" s="283">
        <v>0</v>
      </c>
      <c r="Q63" s="283">
        <v>0</v>
      </c>
      <c r="R63" s="283">
        <v>0</v>
      </c>
      <c r="S63" s="283">
        <v>0</v>
      </c>
      <c r="T63" s="283">
        <v>0</v>
      </c>
      <c r="U63" s="283">
        <v>0</v>
      </c>
      <c r="V63" s="283">
        <v>0</v>
      </c>
      <c r="W63" s="283">
        <v>0</v>
      </c>
      <c r="X63" s="283">
        <v>9.3829999999999991</v>
      </c>
      <c r="Y63" s="283">
        <v>10.201000000000001</v>
      </c>
      <c r="Z63" s="283">
        <v>12.494999999999999</v>
      </c>
      <c r="AA63" s="283">
        <v>2.319</v>
      </c>
      <c r="AB63" s="283">
        <v>3.4020000000000001</v>
      </c>
      <c r="AC63" s="283">
        <v>3.7869999999999999</v>
      </c>
      <c r="AD63" s="283">
        <v>4.2143569999999997</v>
      </c>
      <c r="AE63" s="283">
        <v>4.9984698399999958</v>
      </c>
      <c r="AF63" s="283">
        <v>5.7799648799999996</v>
      </c>
      <c r="AG63" s="283">
        <v>6.4729999999999999</v>
      </c>
      <c r="AH63" s="283">
        <v>7.141</v>
      </c>
      <c r="AI63" s="283">
        <v>7.2759999999999998</v>
      </c>
      <c r="AJ63" s="283">
        <v>8.1959999999999997</v>
      </c>
    </row>
    <row r="64" spans="2:36">
      <c r="B64" s="252" t="s">
        <v>348</v>
      </c>
      <c r="C64" s="282">
        <f t="shared" ref="C64:AC64" si="7">SUM(C65:C74)</f>
        <v>736.38799999999992</v>
      </c>
      <c r="D64" s="282">
        <f t="shared" si="7"/>
        <v>721.29009783999982</v>
      </c>
      <c r="E64" s="282">
        <f t="shared" si="7"/>
        <v>684.49721245000001</v>
      </c>
      <c r="F64" s="282">
        <f t="shared" si="7"/>
        <v>665.24455097999999</v>
      </c>
      <c r="G64" s="282">
        <f t="shared" si="7"/>
        <v>703.36668022999993</v>
      </c>
      <c r="H64" s="282">
        <f t="shared" si="7"/>
        <v>686.44768022999995</v>
      </c>
      <c r="I64" s="282">
        <f t="shared" si="7"/>
        <v>683.76070649999997</v>
      </c>
      <c r="J64" s="282">
        <f t="shared" si="7"/>
        <v>690.43469886000003</v>
      </c>
      <c r="K64" s="282">
        <f t="shared" si="7"/>
        <v>1665.13787355</v>
      </c>
      <c r="L64" s="282">
        <f t="shared" si="7"/>
        <v>1656.0646229549998</v>
      </c>
      <c r="M64" s="282">
        <f t="shared" si="7"/>
        <v>1662.5355506114067</v>
      </c>
      <c r="N64" s="282">
        <f t="shared" si="7"/>
        <v>2526.4737574855808</v>
      </c>
      <c r="O64" s="282">
        <f t="shared" si="7"/>
        <v>2583.2128530552573</v>
      </c>
      <c r="P64" s="282">
        <f t="shared" si="7"/>
        <v>2593.0574911900003</v>
      </c>
      <c r="Q64" s="282">
        <f t="shared" si="7"/>
        <v>2605.8290000000006</v>
      </c>
      <c r="R64" s="282">
        <f t="shared" si="7"/>
        <v>2412.3609999999999</v>
      </c>
      <c r="S64" s="282">
        <f t="shared" si="7"/>
        <v>3234.5540000000001</v>
      </c>
      <c r="T64" s="282">
        <f t="shared" si="7"/>
        <v>3086.8399999999997</v>
      </c>
      <c r="U64" s="282">
        <f t="shared" si="7"/>
        <v>3054.2739999999994</v>
      </c>
      <c r="V64" s="282">
        <f t="shared" si="7"/>
        <v>3201.4679999999998</v>
      </c>
      <c r="W64" s="282">
        <f t="shared" si="7"/>
        <v>3142.2006666666666</v>
      </c>
      <c r="X64" s="282">
        <f t="shared" si="7"/>
        <v>3053.0549999999998</v>
      </c>
      <c r="Y64" s="282">
        <f t="shared" si="7"/>
        <v>2982.8580000000002</v>
      </c>
      <c r="Z64" s="282">
        <f t="shared" si="7"/>
        <v>2857.3430000000003</v>
      </c>
      <c r="AA64" s="282">
        <f t="shared" si="7"/>
        <v>2954.2530000000002</v>
      </c>
      <c r="AB64" s="282">
        <f t="shared" si="7"/>
        <v>2957.9190000000003</v>
      </c>
      <c r="AC64" s="282">
        <f t="shared" si="7"/>
        <v>2771.7420000000002</v>
      </c>
      <c r="AD64" s="282">
        <v>2780.2350312046847</v>
      </c>
      <c r="AE64" s="282">
        <v>2920.1300120994802</v>
      </c>
      <c r="AF64" s="282">
        <f>SUM(AF65:AF74)</f>
        <v>2952.3287916804625</v>
      </c>
      <c r="AG64" s="282">
        <f>SUM(AG65:AG74)</f>
        <v>2906.5090000000005</v>
      </c>
      <c r="AH64" s="282">
        <f>SUM(AH65:AH74)</f>
        <v>2833.6559999999999</v>
      </c>
      <c r="AI64" s="282">
        <f>SUM(AI65:AI74)</f>
        <v>2926.63</v>
      </c>
      <c r="AJ64" s="282">
        <f>SUM(AJ65:AJ74)</f>
        <v>2979.1329999999998</v>
      </c>
    </row>
    <row r="65" spans="2:36">
      <c r="B65" s="95" t="s">
        <v>73</v>
      </c>
      <c r="C65" s="283">
        <v>496.411</v>
      </c>
      <c r="D65" s="283">
        <v>496.411</v>
      </c>
      <c r="E65" s="283">
        <v>496.411</v>
      </c>
      <c r="F65" s="283">
        <v>496.411</v>
      </c>
      <c r="G65" s="283">
        <v>496.411</v>
      </c>
      <c r="H65" s="283">
        <v>496.411</v>
      </c>
      <c r="I65" s="283">
        <v>496.411</v>
      </c>
      <c r="J65" s="283">
        <v>531.41099236000002</v>
      </c>
      <c r="K65" s="283">
        <v>1631.6245923600002</v>
      </c>
      <c r="L65" s="283">
        <v>1651.6245974000001</v>
      </c>
      <c r="M65" s="283">
        <v>1651.6245974000001</v>
      </c>
      <c r="N65" s="283">
        <v>2569.6245974000003</v>
      </c>
      <c r="O65" s="283">
        <v>2452.1660000000002</v>
      </c>
      <c r="P65" s="283">
        <v>2451.6990000000001</v>
      </c>
      <c r="Q65" s="283">
        <v>2451.6990000000001</v>
      </c>
      <c r="R65" s="283">
        <v>2451.6669999999999</v>
      </c>
      <c r="S65" s="283">
        <v>2451.66</v>
      </c>
      <c r="T65" s="283">
        <v>2451.66</v>
      </c>
      <c r="U65" s="283">
        <v>2451.66</v>
      </c>
      <c r="V65" s="283">
        <v>2451.66</v>
      </c>
      <c r="W65" s="283">
        <v>2451.66</v>
      </c>
      <c r="X65" s="283">
        <v>2451.66</v>
      </c>
      <c r="Y65" s="283">
        <v>2451.66</v>
      </c>
      <c r="Z65" s="283">
        <v>2451.66</v>
      </c>
      <c r="AA65" s="283">
        <v>2451.66</v>
      </c>
      <c r="AB65" s="283">
        <v>2451.66</v>
      </c>
      <c r="AC65" s="283">
        <v>2451.66</v>
      </c>
      <c r="AD65" s="283">
        <v>2451.6598279799996</v>
      </c>
      <c r="AE65" s="283">
        <v>2451.6598279799996</v>
      </c>
      <c r="AF65" s="283">
        <v>2451.6598279799996</v>
      </c>
      <c r="AG65" s="283">
        <v>2451.66</v>
      </c>
      <c r="AH65" s="283">
        <v>2451.66</v>
      </c>
      <c r="AI65" s="283">
        <v>2451.66</v>
      </c>
      <c r="AJ65" s="283">
        <v>2451.66</v>
      </c>
    </row>
    <row r="66" spans="2:36">
      <c r="B66" s="95" t="s">
        <v>191</v>
      </c>
      <c r="C66" s="285">
        <v>0</v>
      </c>
      <c r="D66" s="285">
        <v>0</v>
      </c>
      <c r="E66" s="285">
        <v>0</v>
      </c>
      <c r="F66" s="285">
        <v>0</v>
      </c>
      <c r="G66" s="285">
        <v>0</v>
      </c>
      <c r="H66" s="285">
        <v>0</v>
      </c>
      <c r="I66" s="285">
        <v>0</v>
      </c>
      <c r="J66" s="283">
        <v>-28.638999999999999</v>
      </c>
      <c r="K66" s="283">
        <v>34.314341589999998</v>
      </c>
      <c r="L66" s="283">
        <v>38.96670159</v>
      </c>
      <c r="M66" s="283">
        <v>34.844580190000002</v>
      </c>
      <c r="N66" s="283">
        <v>35.236219789999993</v>
      </c>
      <c r="O66" s="283">
        <v>41.363119599999997</v>
      </c>
      <c r="P66" s="283">
        <v>0</v>
      </c>
      <c r="Q66" s="283">
        <v>0</v>
      </c>
      <c r="R66" s="283">
        <v>0</v>
      </c>
      <c r="S66" s="283">
        <v>0</v>
      </c>
      <c r="T66" s="283">
        <v>0</v>
      </c>
      <c r="U66" s="283">
        <v>0</v>
      </c>
      <c r="V66" s="283">
        <v>0</v>
      </c>
      <c r="W66" s="283">
        <v>0</v>
      </c>
      <c r="X66" s="283">
        <v>0</v>
      </c>
      <c r="Y66" s="283">
        <v>0</v>
      </c>
      <c r="Z66" s="283">
        <v>0</v>
      </c>
      <c r="AA66" s="283">
        <v>0</v>
      </c>
      <c r="AB66" s="283">
        <v>0</v>
      </c>
      <c r="AC66" s="283">
        <v>0</v>
      </c>
      <c r="AD66" s="283">
        <v>0</v>
      </c>
      <c r="AE66" s="283">
        <v>0</v>
      </c>
      <c r="AF66" s="283">
        <v>0</v>
      </c>
      <c r="AG66" s="283">
        <v>0</v>
      </c>
      <c r="AH66" s="283">
        <v>0</v>
      </c>
      <c r="AI66" s="283">
        <v>0</v>
      </c>
      <c r="AJ66" s="283">
        <v>0</v>
      </c>
    </row>
    <row r="67" spans="2:36">
      <c r="B67" s="95" t="s">
        <v>74</v>
      </c>
      <c r="C67" s="283">
        <v>6.625</v>
      </c>
      <c r="D67" s="283">
        <v>6.601</v>
      </c>
      <c r="E67" s="283">
        <v>6.6011146100000007</v>
      </c>
      <c r="F67" s="283">
        <v>5.9414531399999992</v>
      </c>
      <c r="G67" s="283">
        <v>5.9396802299999996</v>
      </c>
      <c r="H67" s="283">
        <v>5.9396802299999996</v>
      </c>
      <c r="I67" s="283">
        <v>5.6753415900000004</v>
      </c>
      <c r="J67" s="283">
        <v>34.314341589999998</v>
      </c>
      <c r="K67" s="283">
        <v>232.93613386000001</v>
      </c>
      <c r="L67" s="283">
        <v>232.93391761000001</v>
      </c>
      <c r="M67" s="283">
        <v>165.51492807999998</v>
      </c>
      <c r="N67" s="283">
        <v>124.40692807999997</v>
      </c>
      <c r="O67" s="283">
        <v>124.407</v>
      </c>
      <c r="P67" s="283">
        <v>35.533412129999995</v>
      </c>
      <c r="Q67" s="283">
        <v>35.57</v>
      </c>
      <c r="R67" s="283">
        <v>33.420999999999999</v>
      </c>
      <c r="S67" s="283">
        <v>29.584</v>
      </c>
      <c r="T67" s="283">
        <v>29.584</v>
      </c>
      <c r="U67" s="283">
        <v>29.463999999999999</v>
      </c>
      <c r="V67" s="283">
        <v>39.079000000000001</v>
      </c>
      <c r="W67" s="283">
        <v>28.33</v>
      </c>
      <c r="X67" s="283">
        <v>28.082000000000001</v>
      </c>
      <c r="Y67" s="283">
        <v>25.236999999999998</v>
      </c>
      <c r="Z67" s="283">
        <v>25.163</v>
      </c>
      <c r="AA67" s="283">
        <v>25.163</v>
      </c>
      <c r="AB67" s="283">
        <v>25.163</v>
      </c>
      <c r="AC67" s="283">
        <v>23.137</v>
      </c>
      <c r="AD67" s="283">
        <v>23.137348070000005</v>
      </c>
      <c r="AE67" s="283">
        <v>23.137348070000005</v>
      </c>
      <c r="AF67" s="283">
        <v>23.137348070000005</v>
      </c>
      <c r="AG67" s="283">
        <v>22.129000000000001</v>
      </c>
      <c r="AH67" s="283">
        <v>22.129000000000001</v>
      </c>
      <c r="AI67" s="283">
        <v>22.129000000000001</v>
      </c>
      <c r="AJ67" s="283">
        <v>22.129000000000001</v>
      </c>
    </row>
    <row r="68" spans="2:36">
      <c r="B68" s="95" t="s">
        <v>75</v>
      </c>
      <c r="C68" s="283">
        <v>277.19099999999997</v>
      </c>
      <c r="D68" s="283">
        <v>277.20509784000001</v>
      </c>
      <c r="E68" s="283">
        <v>246.38343082</v>
      </c>
      <c r="F68" s="283">
        <v>248.10043082000001</v>
      </c>
      <c r="G68" s="283">
        <v>248.1</v>
      </c>
      <c r="H68" s="283">
        <v>248.1</v>
      </c>
      <c r="I68" s="283">
        <v>248.10556500000001</v>
      </c>
      <c r="J68" s="283">
        <v>244.08809348</v>
      </c>
      <c r="K68" s="283">
        <v>-67.575645589999993</v>
      </c>
      <c r="L68" s="283">
        <v>-110.50891508000004</v>
      </c>
      <c r="M68" s="283">
        <v>-38.206251950000016</v>
      </c>
      <c r="N68" s="283">
        <v>-38.206251950000016</v>
      </c>
      <c r="O68" s="283">
        <v>-38.206000000000003</v>
      </c>
      <c r="P68" s="283">
        <v>124.407</v>
      </c>
      <c r="Q68" s="283">
        <v>124.407</v>
      </c>
      <c r="R68" s="283">
        <v>36.741999999999997</v>
      </c>
      <c r="S68" s="283">
        <v>36.741999999999997</v>
      </c>
      <c r="T68" s="283">
        <v>36.741999999999997</v>
      </c>
      <c r="U68" s="283">
        <v>36.741999999999997</v>
      </c>
      <c r="V68" s="283">
        <v>592.98599999999999</v>
      </c>
      <c r="W68" s="283">
        <v>592.98599999999999</v>
      </c>
      <c r="X68" s="283">
        <v>592.98599999999999</v>
      </c>
      <c r="Y68" s="283">
        <v>592.98599999999999</v>
      </c>
      <c r="Z68" s="283">
        <v>237.369</v>
      </c>
      <c r="AA68" s="283">
        <v>263.35599999999999</v>
      </c>
      <c r="AB68" s="283">
        <v>263.35599999999999</v>
      </c>
      <c r="AC68" s="283">
        <v>85.355999999999995</v>
      </c>
      <c r="AD68" s="283">
        <f>65.13430554+85.1456129599982</f>
        <v>150.27991849999819</v>
      </c>
      <c r="AE68" s="283">
        <v>150.28</v>
      </c>
      <c r="AF68" s="283">
        <v>150.27991850000015</v>
      </c>
      <c r="AG68" s="283">
        <v>150.28</v>
      </c>
      <c r="AH68" s="283">
        <v>244.643</v>
      </c>
      <c r="AI68" s="283">
        <v>244.643</v>
      </c>
      <c r="AJ68" s="283">
        <v>244.643</v>
      </c>
    </row>
    <row r="69" spans="2:36">
      <c r="B69" s="95" t="s">
        <v>76</v>
      </c>
      <c r="C69" s="283">
        <v>-14.212999999999999</v>
      </c>
      <c r="D69" s="283">
        <v>-26.324999999999999</v>
      </c>
      <c r="E69" s="283">
        <v>-15.642332979999999</v>
      </c>
      <c r="F69" s="283">
        <v>-15.642332979999999</v>
      </c>
      <c r="G69" s="283">
        <v>-15.641999999999999</v>
      </c>
      <c r="H69" s="283">
        <v>-15.641999999999999</v>
      </c>
      <c r="I69" s="283">
        <v>-15.598200090000001</v>
      </c>
      <c r="J69" s="283">
        <v>-21.174179899999999</v>
      </c>
      <c r="K69" s="283">
        <v>-69.566000000000003</v>
      </c>
      <c r="L69" s="283">
        <v>-69.566000000000003</v>
      </c>
      <c r="M69" s="283">
        <v>-69.566000000000003</v>
      </c>
      <c r="N69" s="283">
        <v>-69.566000000000003</v>
      </c>
      <c r="O69" s="283">
        <v>-69.566000000000003</v>
      </c>
      <c r="P69" s="283">
        <v>-31.108920940000001</v>
      </c>
      <c r="Q69" s="283">
        <v>-31.109000000000002</v>
      </c>
      <c r="R69" s="283">
        <v>-71.152000000000001</v>
      </c>
      <c r="S69" s="283">
        <v>-165.60900000000001</v>
      </c>
      <c r="T69" s="283">
        <v>-183.49100000000001</v>
      </c>
      <c r="U69" s="283">
        <v>-185.791</v>
      </c>
      <c r="V69" s="283">
        <v>-184.27099999999999</v>
      </c>
      <c r="W69" s="283">
        <v>-180.44399999999999</v>
      </c>
      <c r="X69" s="283">
        <v>-180.44399999999999</v>
      </c>
      <c r="Y69" s="283">
        <v>-178.357</v>
      </c>
      <c r="Z69" s="283">
        <v>-178.28299999999999</v>
      </c>
      <c r="AA69" s="283">
        <v>-178.28299999999999</v>
      </c>
      <c r="AB69" s="283">
        <v>-178.28299999999999</v>
      </c>
      <c r="AC69" s="283">
        <v>-176.25700000000001</v>
      </c>
      <c r="AD69" s="283">
        <v>-176.25683891</v>
      </c>
      <c r="AE69" s="283">
        <v>-176.25683891</v>
      </c>
      <c r="AF69" s="283">
        <v>-176.25683891</v>
      </c>
      <c r="AG69" s="283">
        <v>-175.249</v>
      </c>
      <c r="AH69" s="283">
        <v>-175.249</v>
      </c>
      <c r="AI69" s="283">
        <v>-175.249</v>
      </c>
      <c r="AJ69" s="283">
        <v>-175.249</v>
      </c>
    </row>
    <row r="70" spans="2:36">
      <c r="B70" s="95" t="s">
        <v>319</v>
      </c>
      <c r="C70" s="283">
        <v>-69.566000000000003</v>
      </c>
      <c r="D70" s="283">
        <v>-69.566000000000003</v>
      </c>
      <c r="E70" s="283">
        <v>-69.566000000000003</v>
      </c>
      <c r="F70" s="283">
        <v>-69.566000000000003</v>
      </c>
      <c r="G70" s="283">
        <v>-69.566000000000003</v>
      </c>
      <c r="H70" s="283">
        <v>-69.566000000000003</v>
      </c>
      <c r="I70" s="283">
        <v>-69.566000000000003</v>
      </c>
      <c r="J70" s="283">
        <v>-69.566000000000003</v>
      </c>
      <c r="K70" s="283">
        <v>-18.81654867</v>
      </c>
      <c r="L70" s="283">
        <v>-9.8315486700000001</v>
      </c>
      <c r="M70" s="283">
        <v>-8.0035486700000007</v>
      </c>
      <c r="N70" s="283">
        <v>0</v>
      </c>
      <c r="O70" s="283">
        <v>49.996000000000002</v>
      </c>
      <c r="P70" s="283">
        <v>-69.566000000000003</v>
      </c>
      <c r="Q70" s="283">
        <v>-69.566000000000003</v>
      </c>
      <c r="R70" s="283">
        <v>-69.566000000000003</v>
      </c>
      <c r="S70" s="283">
        <v>588.91600000000005</v>
      </c>
      <c r="T70" s="283">
        <v>-132.54300000000001</v>
      </c>
      <c r="U70" s="283">
        <v>-134.30000000000001</v>
      </c>
      <c r="V70" s="283">
        <v>-136.107</v>
      </c>
      <c r="W70" s="283">
        <v>-137.964</v>
      </c>
      <c r="X70" s="283">
        <v>-133.32499999999999</v>
      </c>
      <c r="Y70" s="283">
        <v>-130.97900000000001</v>
      </c>
      <c r="Z70" s="283">
        <v>-131.42400000000001</v>
      </c>
      <c r="AA70" s="283">
        <v>-173.536</v>
      </c>
      <c r="AB70" s="283">
        <v>-174.00899999999999</v>
      </c>
      <c r="AC70" s="283">
        <v>-174.99600000000001</v>
      </c>
      <c r="AD70" s="283">
        <v>-174.56760314000041</v>
      </c>
      <c r="AE70" s="283">
        <v>-174.79560469000043</v>
      </c>
      <c r="AF70" s="283">
        <v>-175.03235254000046</v>
      </c>
      <c r="AG70" s="283">
        <v>-236.19800000000001</v>
      </c>
      <c r="AH70" s="283">
        <v>-242.71799999999999</v>
      </c>
      <c r="AI70" s="283">
        <v>-260.50900000000001</v>
      </c>
      <c r="AJ70" s="283">
        <v>-261.16199999999998</v>
      </c>
    </row>
    <row r="71" spans="2:36">
      <c r="B71" s="95" t="s">
        <v>88</v>
      </c>
      <c r="C71" s="283">
        <v>39.94</v>
      </c>
      <c r="D71" s="283">
        <v>36.963999999999999</v>
      </c>
      <c r="E71" s="283">
        <v>20.309999999999999</v>
      </c>
      <c r="F71" s="283">
        <v>0</v>
      </c>
      <c r="G71" s="283">
        <v>38.124000000000002</v>
      </c>
      <c r="H71" s="283">
        <v>21.204999999999998</v>
      </c>
      <c r="I71" s="283">
        <v>18.733000000000001</v>
      </c>
      <c r="J71" s="283">
        <v>4.5132999999987077E-4</v>
      </c>
      <c r="K71" s="283">
        <v>0</v>
      </c>
      <c r="L71" s="283">
        <v>0.9998701050000004</v>
      </c>
      <c r="M71" s="283">
        <v>5.7092455614069992</v>
      </c>
      <c r="N71" s="283">
        <v>20.9562641655804</v>
      </c>
      <c r="O71" s="283">
        <v>23.052733455256796</v>
      </c>
      <c r="P71" s="283">
        <v>52.97</v>
      </c>
      <c r="Q71" s="283">
        <v>66.153999999999996</v>
      </c>
      <c r="R71" s="283">
        <v>0</v>
      </c>
      <c r="S71" s="283">
        <v>0</v>
      </c>
      <c r="T71" s="283">
        <v>487.005</v>
      </c>
      <c r="U71" s="283">
        <v>440.28</v>
      </c>
      <c r="V71" s="283">
        <v>0</v>
      </c>
      <c r="W71" s="283">
        <v>0</v>
      </c>
      <c r="X71" s="283">
        <v>0</v>
      </c>
      <c r="Y71" s="283">
        <v>-209.256</v>
      </c>
      <c r="Z71" s="283">
        <v>0</v>
      </c>
      <c r="AA71" s="283">
        <v>64.536000000000001</v>
      </c>
      <c r="AB71" s="283">
        <v>49.847000000000001</v>
      </c>
      <c r="AC71" s="283">
        <v>69.293000000000006</v>
      </c>
      <c r="AD71" s="283">
        <v>0</v>
      </c>
      <c r="AE71" s="283">
        <v>95.724000000000004</v>
      </c>
      <c r="AF71" s="283">
        <v>105.26303850999369</v>
      </c>
      <c r="AG71" s="283">
        <v>141.80600000000001</v>
      </c>
      <c r="AH71" s="283">
        <v>0</v>
      </c>
      <c r="AI71" s="283">
        <v>106.21299999999999</v>
      </c>
      <c r="AJ71" s="283">
        <v>135.34100000000001</v>
      </c>
    </row>
    <row r="72" spans="2:36">
      <c r="B72" s="95" t="s">
        <v>77</v>
      </c>
      <c r="C72" s="283">
        <v>0</v>
      </c>
      <c r="D72" s="283">
        <v>0</v>
      </c>
      <c r="E72" s="283">
        <v>0</v>
      </c>
      <c r="F72" s="283">
        <v>0</v>
      </c>
      <c r="G72" s="283">
        <v>0</v>
      </c>
      <c r="H72" s="283">
        <v>0</v>
      </c>
      <c r="I72" s="283">
        <v>0</v>
      </c>
      <c r="J72" s="283">
        <v>0</v>
      </c>
      <c r="K72" s="283">
        <v>0</v>
      </c>
      <c r="L72" s="283">
        <v>0</v>
      </c>
      <c r="M72" s="283">
        <v>0</v>
      </c>
      <c r="N72" s="283">
        <v>0</v>
      </c>
      <c r="O72" s="283">
        <v>0</v>
      </c>
      <c r="P72" s="283">
        <v>0</v>
      </c>
      <c r="Q72" s="283">
        <v>0</v>
      </c>
      <c r="R72" s="283">
        <v>0</v>
      </c>
      <c r="S72" s="283">
        <v>-90.113</v>
      </c>
      <c r="T72" s="283">
        <v>0</v>
      </c>
      <c r="U72" s="283">
        <v>0</v>
      </c>
      <c r="V72" s="283">
        <v>0</v>
      </c>
      <c r="W72" s="283">
        <v>-77.209999999999994</v>
      </c>
      <c r="X72" s="283">
        <v>-179.02099999999999</v>
      </c>
      <c r="Y72" s="283">
        <v>0</v>
      </c>
      <c r="Z72" s="283">
        <v>0</v>
      </c>
      <c r="AA72" s="283">
        <v>0</v>
      </c>
      <c r="AB72" s="283">
        <v>0</v>
      </c>
      <c r="AC72" s="283">
        <v>0</v>
      </c>
      <c r="AD72" s="283">
        <v>0</v>
      </c>
      <c r="AE72" s="283">
        <v>0</v>
      </c>
      <c r="AF72" s="283">
        <v>0</v>
      </c>
      <c r="AG72" s="283">
        <v>0</v>
      </c>
      <c r="AH72" s="283">
        <v>0</v>
      </c>
      <c r="AI72" s="283">
        <v>0</v>
      </c>
      <c r="AJ72" s="283">
        <v>0</v>
      </c>
    </row>
    <row r="73" spans="2:36">
      <c r="B73" s="176" t="s">
        <v>43</v>
      </c>
      <c r="C73" s="283">
        <v>0</v>
      </c>
      <c r="D73" s="283">
        <v>0</v>
      </c>
      <c r="E73" s="283">
        <v>0</v>
      </c>
      <c r="F73" s="283">
        <v>0</v>
      </c>
      <c r="G73" s="283">
        <v>0</v>
      </c>
      <c r="H73" s="283">
        <v>0</v>
      </c>
      <c r="I73" s="283">
        <v>0</v>
      </c>
      <c r="J73" s="283">
        <v>0</v>
      </c>
      <c r="K73" s="283">
        <v>0</v>
      </c>
      <c r="L73" s="283">
        <v>0</v>
      </c>
      <c r="M73" s="283">
        <v>0</v>
      </c>
      <c r="N73" s="283">
        <v>0</v>
      </c>
      <c r="O73" s="283">
        <v>0</v>
      </c>
      <c r="P73" s="283">
        <v>29.123000000000001</v>
      </c>
      <c r="Q73" s="283">
        <v>28.673999999999999</v>
      </c>
      <c r="R73" s="283">
        <v>31.248999999999999</v>
      </c>
      <c r="S73" s="283">
        <v>383.37400000000002</v>
      </c>
      <c r="T73" s="283">
        <v>397.88299999999998</v>
      </c>
      <c r="U73" s="283">
        <v>416.21899999999999</v>
      </c>
      <c r="V73" s="283">
        <v>438.12099999999998</v>
      </c>
      <c r="W73" s="283">
        <v>464.84266666666667</v>
      </c>
      <c r="X73" s="283">
        <v>473.11700000000002</v>
      </c>
      <c r="Y73" s="283">
        <v>431.56700000000001</v>
      </c>
      <c r="Z73" s="283">
        <v>452.858</v>
      </c>
      <c r="AA73" s="283">
        <v>501.35700000000003</v>
      </c>
      <c r="AB73" s="283">
        <v>520.18499999999995</v>
      </c>
      <c r="AC73" s="283">
        <v>493.54899999999998</v>
      </c>
      <c r="AD73" s="283">
        <v>505.98237870468722</v>
      </c>
      <c r="AE73" s="283">
        <v>550.38127964948069</v>
      </c>
      <c r="AF73" s="283">
        <v>573.2778500704693</v>
      </c>
      <c r="AG73" s="283">
        <v>552.08100000000002</v>
      </c>
      <c r="AH73" s="283">
        <v>533.19100000000003</v>
      </c>
      <c r="AI73" s="283">
        <v>537.74300000000005</v>
      </c>
      <c r="AJ73" s="283">
        <v>561.77099999999996</v>
      </c>
    </row>
    <row r="74" spans="2:36">
      <c r="B74" s="95" t="s">
        <v>78</v>
      </c>
      <c r="C74" s="283">
        <v>0</v>
      </c>
      <c r="D74" s="283">
        <v>0</v>
      </c>
      <c r="E74" s="283">
        <v>0</v>
      </c>
      <c r="F74" s="283">
        <v>0</v>
      </c>
      <c r="G74" s="283">
        <v>0</v>
      </c>
      <c r="H74" s="283">
        <v>0</v>
      </c>
      <c r="I74" s="283">
        <v>0</v>
      </c>
      <c r="J74" s="283">
        <v>0</v>
      </c>
      <c r="K74" s="283">
        <v>-77.778999999999996</v>
      </c>
      <c r="L74" s="283">
        <v>-78.554000000000002</v>
      </c>
      <c r="M74" s="283">
        <v>-79.382000000000005</v>
      </c>
      <c r="N74" s="283">
        <v>-115.97799999999999</v>
      </c>
      <c r="O74" s="283">
        <v>0</v>
      </c>
      <c r="P74" s="283">
        <v>0</v>
      </c>
      <c r="Q74" s="283">
        <v>0</v>
      </c>
      <c r="R74" s="283">
        <v>0</v>
      </c>
      <c r="S74" s="283">
        <v>0</v>
      </c>
      <c r="T74" s="283">
        <v>0</v>
      </c>
      <c r="U74" s="283">
        <v>0</v>
      </c>
      <c r="V74" s="283">
        <v>0</v>
      </c>
      <c r="W74" s="283">
        <v>0</v>
      </c>
      <c r="X74" s="283">
        <v>0</v>
      </c>
      <c r="Y74" s="283">
        <v>0</v>
      </c>
      <c r="Z74" s="283">
        <v>0</v>
      </c>
      <c r="AA74" s="283">
        <v>0</v>
      </c>
      <c r="AB74" s="283">
        <v>0</v>
      </c>
      <c r="AC74" s="283">
        <v>0</v>
      </c>
      <c r="AD74" s="283">
        <v>0</v>
      </c>
      <c r="AE74" s="283">
        <v>0</v>
      </c>
      <c r="AF74" s="283">
        <v>0</v>
      </c>
      <c r="AG74" s="283">
        <v>0</v>
      </c>
      <c r="AH74" s="283">
        <v>0</v>
      </c>
      <c r="AI74" s="283">
        <v>0</v>
      </c>
      <c r="AJ74" s="283">
        <v>0</v>
      </c>
    </row>
    <row r="75" spans="2:36">
      <c r="B75" s="254" t="s">
        <v>80</v>
      </c>
      <c r="C75" s="286">
        <f t="shared" ref="C75:AC75" si="8">SUM(C39,C52,C64)</f>
        <v>1368.5919999999999</v>
      </c>
      <c r="D75" s="286">
        <f t="shared" si="8"/>
        <v>1491.6260978399996</v>
      </c>
      <c r="E75" s="286">
        <f t="shared" si="8"/>
        <v>1497.99621245</v>
      </c>
      <c r="F75" s="286">
        <f t="shared" si="8"/>
        <v>1446.4695509799999</v>
      </c>
      <c r="G75" s="286">
        <f t="shared" si="8"/>
        <v>2003.54448185</v>
      </c>
      <c r="H75" s="286">
        <f t="shared" si="8"/>
        <v>1970.6172983900001</v>
      </c>
      <c r="I75" s="286">
        <f t="shared" si="8"/>
        <v>2160.9506786800002</v>
      </c>
      <c r="J75" s="286">
        <f t="shared" si="8"/>
        <v>2400.0206988600003</v>
      </c>
      <c r="K75" s="286">
        <f t="shared" si="8"/>
        <v>3356.8998735499999</v>
      </c>
      <c r="L75" s="286">
        <f t="shared" si="8"/>
        <v>3445.2636229550003</v>
      </c>
      <c r="M75" s="286">
        <f t="shared" si="8"/>
        <v>3702.6015506114072</v>
      </c>
      <c r="N75" s="286">
        <f t="shared" si="8"/>
        <v>4582.4387574855809</v>
      </c>
      <c r="O75" s="286">
        <f t="shared" si="8"/>
        <v>4982.4038530552571</v>
      </c>
      <c r="P75" s="286">
        <f t="shared" si="8"/>
        <v>10192.297491190002</v>
      </c>
      <c r="Q75" s="286">
        <f t="shared" si="8"/>
        <v>10317.016</v>
      </c>
      <c r="R75" s="286">
        <f t="shared" si="8"/>
        <v>9882.6779999999999</v>
      </c>
      <c r="S75" s="286">
        <f t="shared" si="8"/>
        <v>10818.499</v>
      </c>
      <c r="T75" s="286">
        <f t="shared" si="8"/>
        <v>10477.833000000001</v>
      </c>
      <c r="U75" s="286">
        <f t="shared" si="8"/>
        <v>10419.485550109999</v>
      </c>
      <c r="V75" s="286">
        <f t="shared" si="8"/>
        <v>10731.998115579998</v>
      </c>
      <c r="W75" s="286">
        <f t="shared" si="8"/>
        <v>10571.999666666667</v>
      </c>
      <c r="X75" s="286">
        <f t="shared" si="8"/>
        <v>10055.983999999999</v>
      </c>
      <c r="Y75" s="286">
        <f t="shared" si="8"/>
        <v>9921.4270000000015</v>
      </c>
      <c r="Z75" s="286">
        <f t="shared" si="8"/>
        <v>9655.4770000000008</v>
      </c>
      <c r="AA75" s="286">
        <f t="shared" si="8"/>
        <v>9235.0590000000011</v>
      </c>
      <c r="AB75" s="286">
        <f t="shared" si="8"/>
        <v>9774.8809999999994</v>
      </c>
      <c r="AC75" s="286">
        <f t="shared" si="8"/>
        <v>9954.6479999999974</v>
      </c>
      <c r="AD75" s="286">
        <v>9688.8728625900003</v>
      </c>
      <c r="AE75" s="286">
        <v>9965.9981155200021</v>
      </c>
      <c r="AF75" s="286">
        <f>+AF39+AF52+AF64</f>
        <v>10000.011074299993</v>
      </c>
      <c r="AG75" s="286">
        <f>+AG39+AG52+AG64</f>
        <v>10090.277</v>
      </c>
      <c r="AH75" s="286">
        <f>+AH39+AH52+AH64</f>
        <v>10173.712</v>
      </c>
      <c r="AI75" s="286">
        <f>+AI39+AI52+AI64</f>
        <v>10556.008</v>
      </c>
      <c r="AJ75" s="286">
        <f>+AJ39+AJ52+AJ64</f>
        <v>10594.313999999998</v>
      </c>
    </row>
    <row r="76" spans="2:36">
      <c r="V76" s="362"/>
      <c r="W76" s="362"/>
      <c r="X76" s="362"/>
      <c r="Y76" s="362"/>
      <c r="Z76" s="362"/>
      <c r="AA76" s="362"/>
      <c r="AB76" s="362"/>
      <c r="AC76" s="362"/>
      <c r="AD76" s="362"/>
      <c r="AE76" s="362"/>
      <c r="AF76" s="362"/>
      <c r="AG76" s="362"/>
      <c r="AH76" s="362"/>
      <c r="AI76" s="362"/>
      <c r="AJ76" s="362"/>
    </row>
    <row r="77" spans="2:36">
      <c r="O77" s="362"/>
      <c r="P77" s="362"/>
      <c r="Q77" s="362"/>
      <c r="R77" s="362"/>
      <c r="S77" s="362"/>
      <c r="T77" s="362"/>
      <c r="U77" s="362"/>
      <c r="V77" s="362"/>
      <c r="W77" s="362"/>
      <c r="X77" s="362"/>
      <c r="Y77" s="362"/>
      <c r="Z77" s="362"/>
      <c r="AA77" s="362"/>
      <c r="AB77" s="362"/>
      <c r="AC77" s="362"/>
      <c r="AD77" s="362"/>
      <c r="AE77" s="362"/>
      <c r="AF77" s="362"/>
      <c r="AG77" s="362"/>
      <c r="AH77" s="362"/>
      <c r="AI77" s="362"/>
      <c r="AJ77" s="362"/>
    </row>
  </sheetData>
  <dataConsolidate/>
  <hyperlinks>
    <hyperlink ref="B2" location="Sumário!A1" display="Sumário" xr:uid="{7A8E8DDE-8936-4899-9C4F-F3A32E71EDA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B1:AU51"/>
  <sheetViews>
    <sheetView showGridLines="0" zoomScale="90" zoomScaleNormal="90" workbookViewId="0">
      <pane xSplit="2" ySplit="4" topLeftCell="AC5" activePane="bottomRight" state="frozen"/>
      <selection activeCell="B2" sqref="B2"/>
      <selection pane="topRight" activeCell="B2" sqref="B2"/>
      <selection pane="bottomLeft" activeCell="B2" sqref="B2"/>
      <selection pane="bottomRight" activeCell="AJ1" sqref="AJ1"/>
    </sheetView>
  </sheetViews>
  <sheetFormatPr defaultColWidth="10.6640625" defaultRowHeight="15" customHeight="1" outlineLevelCol="1"/>
  <cols>
    <col min="1" max="1" width="1.6640625" customWidth="1"/>
    <col min="2" max="2" width="45.6640625" customWidth="1"/>
    <col min="3" max="10" width="10.6640625" hidden="1" customWidth="1" outlineLevel="1"/>
    <col min="11" max="11" width="10.6640625" hidden="1" customWidth="1" outlineLevel="1" collapsed="1"/>
    <col min="12" max="14" width="10.6640625" hidden="1" customWidth="1" outlineLevel="1"/>
    <col min="15" max="15" width="10.6640625" collapsed="1"/>
    <col min="38" max="38" width="11.44140625" bestFit="1" customWidth="1"/>
    <col min="39" max="42" width="11.6640625" bestFit="1" customWidth="1"/>
  </cols>
  <sheetData>
    <row r="1" spans="2:47" ht="18">
      <c r="B1" s="332" t="s">
        <v>371</v>
      </c>
    </row>
    <row r="2" spans="2:47" ht="14.4">
      <c r="B2" s="280"/>
      <c r="AA2" s="72"/>
      <c r="AB2" s="72"/>
      <c r="AC2" s="72"/>
      <c r="AD2" s="72"/>
      <c r="AE2" s="72"/>
      <c r="AF2" s="72"/>
      <c r="AG2" s="72"/>
      <c r="AH2" s="72"/>
      <c r="AI2" s="72"/>
      <c r="AJ2" s="72"/>
      <c r="AL2" s="72"/>
      <c r="AM2" s="72"/>
      <c r="AN2" s="72"/>
      <c r="AO2" s="72"/>
      <c r="AP2" s="72"/>
    </row>
    <row r="3" spans="2:47" ht="14.4"/>
    <row r="4" spans="2:47" ht="14.4">
      <c r="B4" s="133" t="s">
        <v>382</v>
      </c>
      <c r="C4" s="150" t="str">
        <f>'Histórico Ebitda LTM'!C4</f>
        <v>1T18</v>
      </c>
      <c r="D4" s="150" t="str">
        <f>'Histórico Ebitda LTM'!D4</f>
        <v>2T18</v>
      </c>
      <c r="E4" s="150" t="str">
        <f>'Histórico Ebitda LTM'!E4</f>
        <v>3T18</v>
      </c>
      <c r="F4" s="150" t="str">
        <f>'Histórico Ebitda LTM'!F4</f>
        <v>4T18</v>
      </c>
      <c r="G4" s="150" t="str">
        <f>'Histórico Ebitda LTM'!G4</f>
        <v>1T19</v>
      </c>
      <c r="H4" s="150" t="str">
        <f>'Histórico Ebitda LTM'!H4</f>
        <v>2T19</v>
      </c>
      <c r="I4" s="150" t="str">
        <f>'Histórico Ebitda LTM'!I4</f>
        <v>3T19</v>
      </c>
      <c r="J4" s="150" t="str">
        <f>'Histórico Ebitda LTM'!J4</f>
        <v>4T19</v>
      </c>
      <c r="K4" s="149" t="str">
        <f>'Histórico Ebitda LTM'!K4</f>
        <v>1T20</v>
      </c>
      <c r="L4" s="149" t="str">
        <f>'Histórico Ebitda LTM'!L4</f>
        <v>2T20</v>
      </c>
      <c r="M4" s="149" t="str">
        <f>'Histórico Ebitda LTM'!M4</f>
        <v>3T20</v>
      </c>
      <c r="N4" s="149" t="str">
        <f>'Histórico Ebitda LTM'!N4</f>
        <v>4T20</v>
      </c>
      <c r="O4" s="149" t="str">
        <f>'Histórico Ebitda LTM'!O4</f>
        <v>1T21</v>
      </c>
      <c r="P4" s="149" t="str">
        <f>'Histórico Ebitda LTM'!P4</f>
        <v>2T21</v>
      </c>
      <c r="Q4" s="149" t="str">
        <f>'Histórico Ebitda LTM'!Q4</f>
        <v>3T21</v>
      </c>
      <c r="R4" s="149" t="str">
        <f>'Histórico Ebitda LTM'!R4</f>
        <v>4T21</v>
      </c>
      <c r="S4" s="149" t="str">
        <f>'Histórico Ebitda LTM'!S4</f>
        <v>1T22</v>
      </c>
      <c r="T4" s="149" t="str">
        <f>'Histórico Ebitda LTM'!T4</f>
        <v>2T22</v>
      </c>
      <c r="U4" s="149" t="str">
        <f>'Histórico Ebitda LTM'!U4</f>
        <v>3T22</v>
      </c>
      <c r="V4" s="149" t="str">
        <f>'Histórico Ebitda LTM'!V4</f>
        <v>4T22</v>
      </c>
      <c r="W4" s="149" t="str">
        <f>'Histórico Ebitda LTM'!W4</f>
        <v>1T23</v>
      </c>
      <c r="X4" s="149" t="str">
        <f>'Histórico Ebitda LTM'!X4</f>
        <v>2T23</v>
      </c>
      <c r="Y4" s="149" t="str">
        <f>'Histórico Ebitda LTM'!Y4</f>
        <v>3T23</v>
      </c>
      <c r="Z4" s="149" t="str">
        <f>'Histórico Ebitda LTM'!Z4</f>
        <v>4T23</v>
      </c>
      <c r="AA4" s="149" t="str">
        <f>'Histórico Ebitda LTM'!AA4</f>
        <v>1T24</v>
      </c>
      <c r="AB4" s="149" t="str">
        <f>'Histórico Ebitda LTM'!AB4</f>
        <v>2T24</v>
      </c>
      <c r="AC4" s="149" t="str">
        <f>'Histórico Ebitda LTM'!AC4</f>
        <v>3T24</v>
      </c>
      <c r="AD4" s="149" t="str">
        <f>'Histórico Ebitda LTM'!AD4</f>
        <v>4T24</v>
      </c>
      <c r="AE4" s="149" t="str">
        <f>'Histórico Ebitda LTM'!AE4</f>
        <v>1T25</v>
      </c>
      <c r="AF4" s="149" t="str">
        <f>'Histórico Ebitda LTM'!AF4</f>
        <v>2T25</v>
      </c>
      <c r="AG4" s="149" t="str">
        <f>'Histórico Ebitda LTM'!AG4</f>
        <v>3T25</v>
      </c>
      <c r="AH4" s="149" t="str">
        <f>'Histórico Ebitda LTM'!AH4</f>
        <v>4T25</v>
      </c>
      <c r="AI4" s="149" t="str">
        <f>'Histórico Ebitda LTM'!AI4</f>
        <v>1T26</v>
      </c>
      <c r="AJ4" s="149" t="str">
        <f>'Histórico Ebitda LTM'!AJ4</f>
        <v>2T26</v>
      </c>
      <c r="AL4" s="149">
        <v>2021</v>
      </c>
      <c r="AM4" s="149">
        <v>2022</v>
      </c>
      <c r="AN4" s="149">
        <v>2023</v>
      </c>
      <c r="AO4" s="259">
        <v>2024</v>
      </c>
      <c r="AP4" s="259">
        <v>2025</v>
      </c>
    </row>
    <row r="5" spans="2:47" ht="14.4">
      <c r="B5" s="147" t="s">
        <v>16</v>
      </c>
      <c r="C5" s="162" t="s">
        <v>340</v>
      </c>
      <c r="D5" s="162" t="s">
        <v>340</v>
      </c>
      <c r="E5" s="162" t="s">
        <v>340</v>
      </c>
      <c r="F5" s="162" t="s">
        <v>340</v>
      </c>
      <c r="G5" s="162" t="s">
        <v>340</v>
      </c>
      <c r="H5" s="162" t="s">
        <v>340</v>
      </c>
      <c r="I5" s="162" t="s">
        <v>340</v>
      </c>
      <c r="J5" s="162" t="s">
        <v>340</v>
      </c>
      <c r="K5" s="148">
        <v>684.09378372999993</v>
      </c>
      <c r="L5" s="148">
        <v>659.55375121000009</v>
      </c>
      <c r="M5" s="148">
        <v>671.76385997999967</v>
      </c>
      <c r="N5" s="148">
        <v>677.03762372999984</v>
      </c>
      <c r="O5" s="148">
        <v>787.65307824000001</v>
      </c>
      <c r="P5" s="148">
        <v>1096.5561799000004</v>
      </c>
      <c r="Q5" s="148">
        <v>1614.369363049999</v>
      </c>
      <c r="R5" s="148">
        <v>1646.1373017500018</v>
      </c>
      <c r="S5" s="148">
        <v>1761.5170401300002</v>
      </c>
      <c r="T5" s="148">
        <v>1822.5061908699909</v>
      </c>
      <c r="U5" s="148">
        <v>1829.2289367600094</v>
      </c>
      <c r="V5" s="148">
        <v>1665.3184246599985</v>
      </c>
      <c r="W5" s="148">
        <v>1928.9026139100008</v>
      </c>
      <c r="X5" s="148">
        <v>1963.2054152399985</v>
      </c>
      <c r="Y5" s="148">
        <v>1886.0546671699994</v>
      </c>
      <c r="Z5" s="148">
        <v>1868.8010573500005</v>
      </c>
      <c r="AA5" s="148">
        <v>1986.0648195199997</v>
      </c>
      <c r="AB5" s="148">
        <v>2018.5312547900003</v>
      </c>
      <c r="AC5" s="148">
        <v>1885.022092820001</v>
      </c>
      <c r="AD5" s="148">
        <v>1882.4275035399987</v>
      </c>
      <c r="AE5" s="148">
        <v>2134.91537027</v>
      </c>
      <c r="AF5" s="148">
        <v>2173.4726246800005</v>
      </c>
      <c r="AG5" s="148">
        <v>2051.8549609599995</v>
      </c>
      <c r="AH5" s="148">
        <v>2051.0986308200008</v>
      </c>
      <c r="AI5" s="148">
        <v>2286.33512883</v>
      </c>
      <c r="AJ5" s="148">
        <v>2265.3647335099995</v>
      </c>
      <c r="AL5" s="148">
        <f>SUM(O5:R5)</f>
        <v>5144.7159229400013</v>
      </c>
      <c r="AM5" s="148">
        <f>SUM(S5:V5)</f>
        <v>7078.5705924199992</v>
      </c>
      <c r="AN5" s="148">
        <f>SUM(W5:Z5)</f>
        <v>7646.9637536699993</v>
      </c>
      <c r="AO5" s="148">
        <v>7772.0456706699997</v>
      </c>
      <c r="AP5" s="148">
        <f>SUM(AE5:AH5)</f>
        <v>8411.3415867300009</v>
      </c>
    </row>
    <row r="6" spans="2:47" ht="14.4">
      <c r="B6" s="97" t="s">
        <v>81</v>
      </c>
      <c r="C6" s="159" t="s">
        <v>340</v>
      </c>
      <c r="D6" s="159" t="s">
        <v>340</v>
      </c>
      <c r="E6" s="159" t="s">
        <v>340</v>
      </c>
      <c r="F6" s="159" t="s">
        <v>340</v>
      </c>
      <c r="G6" s="159" t="s">
        <v>340</v>
      </c>
      <c r="H6" s="159" t="s">
        <v>340</v>
      </c>
      <c r="I6" s="159" t="s">
        <v>340</v>
      </c>
      <c r="J6" s="159" t="s">
        <v>340</v>
      </c>
      <c r="K6" s="98">
        <v>-334.55587090999995</v>
      </c>
      <c r="L6" s="98">
        <v>-292.10005552999996</v>
      </c>
      <c r="M6" s="98">
        <v>-308.85715346000006</v>
      </c>
      <c r="N6" s="98">
        <v>-288.44789512999967</v>
      </c>
      <c r="O6" s="98">
        <v>-358.65407199999993</v>
      </c>
      <c r="P6" s="98">
        <v>-488.38337455999999</v>
      </c>
      <c r="Q6" s="98">
        <v>-761.2712391799995</v>
      </c>
      <c r="R6" s="98">
        <v>-759.48641605000103</v>
      </c>
      <c r="S6" s="98">
        <v>-822.06906737999986</v>
      </c>
      <c r="T6" s="98">
        <v>-873.39935346000641</v>
      </c>
      <c r="U6" s="98">
        <v>-886.04899780999347</v>
      </c>
      <c r="V6" s="98">
        <v>-785.90924941000003</v>
      </c>
      <c r="W6" s="98">
        <v>-937.7978339799995</v>
      </c>
      <c r="X6" s="98">
        <v>-994.21510369999874</v>
      </c>
      <c r="Y6" s="98">
        <v>-908.23511105000171</v>
      </c>
      <c r="Z6" s="98">
        <v>-927.23855217999881</v>
      </c>
      <c r="AA6" s="98">
        <v>-957.86529616000007</v>
      </c>
      <c r="AB6" s="98">
        <v>-1002.3156912099998</v>
      </c>
      <c r="AC6" s="98">
        <v>-907.66731213999992</v>
      </c>
      <c r="AD6" s="98">
        <v>-951.25299740000037</v>
      </c>
      <c r="AE6" s="98">
        <v>-1054.833331</v>
      </c>
      <c r="AF6" s="98">
        <v>-1127.5953988700001</v>
      </c>
      <c r="AG6" s="98">
        <v>-1004.9881687700004</v>
      </c>
      <c r="AH6" s="98">
        <v>-1041.02977977</v>
      </c>
      <c r="AI6" s="98">
        <v>-1123.53501983</v>
      </c>
      <c r="AJ6" s="98">
        <v>-1174.9453517699997</v>
      </c>
      <c r="AL6" s="98">
        <f t="shared" ref="AL6:AL48" si="0">SUM(O6:R6)</f>
        <v>-2367.7951017900004</v>
      </c>
      <c r="AM6" s="98">
        <f t="shared" ref="AM6:AM48" si="1">SUM(S6:V6)</f>
        <v>-3367.4266680599999</v>
      </c>
      <c r="AN6" s="98">
        <f t="shared" ref="AN6:AN48" si="2">SUM(W6:Z6)</f>
        <v>-3767.4866009099987</v>
      </c>
      <c r="AO6" s="98">
        <v>-3819.1012969100002</v>
      </c>
      <c r="AP6" s="98">
        <f t="shared" ref="AP6:AP48" si="3">SUM(AE6:AH6)</f>
        <v>-4228.4466784100005</v>
      </c>
    </row>
    <row r="7" spans="2:47" ht="14.4">
      <c r="B7" s="97" t="s">
        <v>17</v>
      </c>
      <c r="C7" s="159" t="s">
        <v>340</v>
      </c>
      <c r="D7" s="159" t="s">
        <v>340</v>
      </c>
      <c r="E7" s="159" t="s">
        <v>340</v>
      </c>
      <c r="F7" s="159" t="s">
        <v>340</v>
      </c>
      <c r="G7" s="159" t="s">
        <v>340</v>
      </c>
      <c r="H7" s="159" t="s">
        <v>340</v>
      </c>
      <c r="I7" s="159" t="s">
        <v>340</v>
      </c>
      <c r="J7" s="159" t="s">
        <v>340</v>
      </c>
      <c r="K7" s="98">
        <v>-10.920202809999997</v>
      </c>
      <c r="L7" s="98">
        <v>-11.319306030000005</v>
      </c>
      <c r="M7" s="98">
        <v>-11.961412399999995</v>
      </c>
      <c r="N7" s="98">
        <v>-12.664473540000001</v>
      </c>
      <c r="O7" s="98">
        <v>-13.023378879999999</v>
      </c>
      <c r="P7" s="98">
        <v>-22.20469984</v>
      </c>
      <c r="Q7" s="98">
        <v>-36.414777560000019</v>
      </c>
      <c r="R7" s="98">
        <v>-38.143347359999993</v>
      </c>
      <c r="S7" s="98">
        <v>-37.067802969999995</v>
      </c>
      <c r="T7" s="98">
        <v>-38.634279860000014</v>
      </c>
      <c r="U7" s="98">
        <v>-37.943466419999993</v>
      </c>
      <c r="V7" s="98">
        <v>-34.268244949999996</v>
      </c>
      <c r="W7" s="98">
        <v>-36.682497040000001</v>
      </c>
      <c r="X7" s="98">
        <v>-36.566126309999959</v>
      </c>
      <c r="Y7" s="98">
        <v>-37.412477270000039</v>
      </c>
      <c r="Z7" s="98">
        <v>-35.876429919999978</v>
      </c>
      <c r="AA7" s="98">
        <v>-37.484579910000001</v>
      </c>
      <c r="AB7" s="98">
        <v>-39.213442329999985</v>
      </c>
      <c r="AC7" s="98">
        <v>-39.076208950000009</v>
      </c>
      <c r="AD7" s="98">
        <v>-35.796349709999987</v>
      </c>
      <c r="AE7" s="98">
        <v>-39.960248690000007</v>
      </c>
      <c r="AF7" s="98">
        <v>-40.537376589999987</v>
      </c>
      <c r="AG7" s="98">
        <v>-40.951622819999997</v>
      </c>
      <c r="AH7" s="98">
        <v>-37.748921750000008</v>
      </c>
      <c r="AI7" s="98">
        <v>-42.397341159999996</v>
      </c>
      <c r="AJ7" s="98">
        <v>-40.370089140000012</v>
      </c>
      <c r="AL7" s="98">
        <f t="shared" si="0"/>
        <v>-109.78620364000001</v>
      </c>
      <c r="AM7" s="98">
        <f t="shared" si="1"/>
        <v>-147.91379419999998</v>
      </c>
      <c r="AN7" s="98">
        <f t="shared" si="2"/>
        <v>-146.53753053999998</v>
      </c>
      <c r="AO7" s="98">
        <v>-151.57058089999998</v>
      </c>
      <c r="AP7" s="98">
        <f t="shared" si="3"/>
        <v>-159.19816985</v>
      </c>
    </row>
    <row r="8" spans="2:47" ht="14.4">
      <c r="B8" s="99" t="s">
        <v>18</v>
      </c>
      <c r="C8" s="161" t="s">
        <v>340</v>
      </c>
      <c r="D8" s="161" t="s">
        <v>340</v>
      </c>
      <c r="E8" s="161" t="s">
        <v>340</v>
      </c>
      <c r="F8" s="161" t="s">
        <v>340</v>
      </c>
      <c r="G8" s="161" t="s">
        <v>340</v>
      </c>
      <c r="H8" s="161" t="s">
        <v>340</v>
      </c>
      <c r="I8" s="161" t="s">
        <v>340</v>
      </c>
      <c r="J8" s="161" t="s">
        <v>340</v>
      </c>
      <c r="K8" s="100">
        <v>338.61771001</v>
      </c>
      <c r="L8" s="100">
        <v>356.13438965000012</v>
      </c>
      <c r="M8" s="100">
        <v>350.94529411999952</v>
      </c>
      <c r="N8" s="100">
        <v>375.92525505999981</v>
      </c>
      <c r="O8" s="100">
        <f>SUM(O5:O7)</f>
        <v>415.97562736000009</v>
      </c>
      <c r="P8" s="100">
        <f>SUM(P5:P7)</f>
        <v>585.96810550000043</v>
      </c>
      <c r="Q8" s="100">
        <v>816.68334630999959</v>
      </c>
      <c r="R8" s="100">
        <v>848.50753834000056</v>
      </c>
      <c r="S8" s="100">
        <v>902.3801697800003</v>
      </c>
      <c r="T8" s="100">
        <v>910.47255754998446</v>
      </c>
      <c r="U8" s="100">
        <v>905.23647253001582</v>
      </c>
      <c r="V8" s="100">
        <v>845.14093029999844</v>
      </c>
      <c r="W8" s="100">
        <v>954.42228289000127</v>
      </c>
      <c r="X8" s="100">
        <v>932.42418522999981</v>
      </c>
      <c r="Y8" s="100">
        <v>940.40707884999767</v>
      </c>
      <c r="Z8" s="100">
        <v>905.68607525000175</v>
      </c>
      <c r="AA8" s="100">
        <v>990.71494344999962</v>
      </c>
      <c r="AB8" s="100">
        <v>977.00212125000064</v>
      </c>
      <c r="AC8" s="100">
        <v>938.27857173000109</v>
      </c>
      <c r="AD8" s="100">
        <v>895.37815642999794</v>
      </c>
      <c r="AE8" s="100">
        <v>1040.1217905799999</v>
      </c>
      <c r="AF8" s="100">
        <v>1005.3398492200006</v>
      </c>
      <c r="AG8" s="100">
        <v>1005.9151693699989</v>
      </c>
      <c r="AH8" s="100">
        <v>972.31992930000115</v>
      </c>
      <c r="AI8" s="100">
        <v>1120.40276784</v>
      </c>
      <c r="AJ8" s="100">
        <v>1050.0492925999999</v>
      </c>
      <c r="AK8" s="323"/>
      <c r="AL8" s="100">
        <f t="shared" si="0"/>
        <v>2667.1346175100007</v>
      </c>
      <c r="AM8" s="100">
        <f t="shared" si="1"/>
        <v>3563.2301301599991</v>
      </c>
      <c r="AN8" s="100">
        <f t="shared" si="2"/>
        <v>3732.9396222200003</v>
      </c>
      <c r="AO8" s="100">
        <v>3801.3737928599994</v>
      </c>
      <c r="AP8" s="100">
        <f t="shared" si="3"/>
        <v>4023.6967384700006</v>
      </c>
      <c r="AS8" s="72"/>
      <c r="AT8" s="72"/>
      <c r="AU8" s="72"/>
    </row>
    <row r="9" spans="2:47" ht="14.4">
      <c r="B9" s="101" t="s">
        <v>19</v>
      </c>
      <c r="C9" s="161" t="s">
        <v>340</v>
      </c>
      <c r="D9" s="161" t="s">
        <v>340</v>
      </c>
      <c r="E9" s="161" t="s">
        <v>340</v>
      </c>
      <c r="F9" s="161" t="s">
        <v>340</v>
      </c>
      <c r="G9" s="161" t="s">
        <v>340</v>
      </c>
      <c r="H9" s="161" t="s">
        <v>340</v>
      </c>
      <c r="I9" s="161" t="s">
        <v>340</v>
      </c>
      <c r="J9" s="161" t="s">
        <v>340</v>
      </c>
      <c r="K9" s="102">
        <v>-126.34224679000002</v>
      </c>
      <c r="L9" s="102">
        <v>-149.22735954000004</v>
      </c>
      <c r="M9" s="102">
        <v>-140.22713574380001</v>
      </c>
      <c r="N9" s="102">
        <v>-159.31322151999981</v>
      </c>
      <c r="O9" s="102">
        <f>SUM(O10:O13)</f>
        <v>-147.50822378989997</v>
      </c>
      <c r="P9" s="102">
        <f>SUM(P10:P13)</f>
        <v>-212.03024742000008</v>
      </c>
      <c r="Q9" s="102">
        <v>-279.11499978999996</v>
      </c>
      <c r="R9" s="102">
        <v>-351.89354397999989</v>
      </c>
      <c r="S9" s="102">
        <v>-251.39403449</v>
      </c>
      <c r="T9" s="102">
        <v>-340.43389861999958</v>
      </c>
      <c r="U9" s="102">
        <v>-329.50778116000026</v>
      </c>
      <c r="V9" s="102">
        <v>-366.56084193000032</v>
      </c>
      <c r="W9" s="102">
        <v>-279.88370755999983</v>
      </c>
      <c r="X9" s="102">
        <v>-364.18589553999971</v>
      </c>
      <c r="Y9" s="102">
        <v>-303.16291234000039</v>
      </c>
      <c r="Z9" s="102">
        <v>-327.16842887999945</v>
      </c>
      <c r="AA9" s="102">
        <v>-264.17108714999995</v>
      </c>
      <c r="AB9" s="102">
        <v>-339.31923990000007</v>
      </c>
      <c r="AC9" s="102">
        <v>-314.43289907000019</v>
      </c>
      <c r="AD9" s="102">
        <v>-325.77668925000057</v>
      </c>
      <c r="AE9" s="102">
        <v>-287.68369868000002</v>
      </c>
      <c r="AF9" s="102">
        <v>-356.15637869</v>
      </c>
      <c r="AG9" s="102">
        <v>-329.36596935999978</v>
      </c>
      <c r="AH9" s="102">
        <v>-336.6651721400001</v>
      </c>
      <c r="AI9" s="102">
        <v>-311.83325129000002</v>
      </c>
      <c r="AJ9" s="102">
        <v>-365.5158573299999</v>
      </c>
      <c r="AL9" s="102">
        <f t="shared" si="0"/>
        <v>-990.54701497989993</v>
      </c>
      <c r="AM9" s="102">
        <f t="shared" si="1"/>
        <v>-1287.8965562000001</v>
      </c>
      <c r="AN9" s="102">
        <f t="shared" si="2"/>
        <v>-1274.4009443199993</v>
      </c>
      <c r="AO9" s="102">
        <v>-1243.6999153700008</v>
      </c>
      <c r="AP9" s="102">
        <f t="shared" si="3"/>
        <v>-1309.8712188699999</v>
      </c>
    </row>
    <row r="10" spans="2:47" ht="14.4">
      <c r="B10" s="103" t="s">
        <v>218</v>
      </c>
      <c r="C10" s="163" t="s">
        <v>340</v>
      </c>
      <c r="D10" s="163" t="s">
        <v>340</v>
      </c>
      <c r="E10" s="163" t="s">
        <v>340</v>
      </c>
      <c r="F10" s="163" t="s">
        <v>340</v>
      </c>
      <c r="G10" s="163" t="s">
        <v>340</v>
      </c>
      <c r="H10" s="163" t="s">
        <v>340</v>
      </c>
      <c r="I10" s="163" t="s">
        <v>340</v>
      </c>
      <c r="J10" s="163" t="s">
        <v>340</v>
      </c>
      <c r="K10" s="104">
        <v>-99.711858200000023</v>
      </c>
      <c r="L10" s="104">
        <v>-128.88365039000001</v>
      </c>
      <c r="M10" s="104">
        <v>-115.81540860999999</v>
      </c>
      <c r="N10" s="104">
        <v>-126.64645229999988</v>
      </c>
      <c r="O10" s="104">
        <v>-117.48281833999999</v>
      </c>
      <c r="P10" s="104">
        <v>-166.3274924700001</v>
      </c>
      <c r="Q10" s="104">
        <v>-216.48601005999996</v>
      </c>
      <c r="R10" s="104">
        <v>-255.85279638999998</v>
      </c>
      <c r="S10" s="104">
        <v>-179.12100237999999</v>
      </c>
      <c r="T10" s="104">
        <v>-246.09318741999959</v>
      </c>
      <c r="U10" s="104">
        <v>-233.48886121000021</v>
      </c>
      <c r="V10" s="104">
        <v>-248.72010430000034</v>
      </c>
      <c r="W10" s="104">
        <v>-199.35123995999984</v>
      </c>
      <c r="X10" s="104">
        <v>-268.16724759999965</v>
      </c>
      <c r="Y10" s="104">
        <v>-216.11082515000038</v>
      </c>
      <c r="Z10" s="104">
        <v>-231.65556225</v>
      </c>
      <c r="AA10" s="104">
        <v>-182.78772991999995</v>
      </c>
      <c r="AB10" s="104">
        <v>-233.33448497000001</v>
      </c>
      <c r="AC10" s="104">
        <v>-205.3696912000002</v>
      </c>
      <c r="AD10" s="104">
        <v>-213.01521014000059</v>
      </c>
      <c r="AE10" s="104">
        <v>-186.30004634000002</v>
      </c>
      <c r="AF10" s="104">
        <v>-225.53765363999995</v>
      </c>
      <c r="AG10" s="104">
        <v>-203.4557350299998</v>
      </c>
      <c r="AH10" s="104">
        <v>-205.30278142000009</v>
      </c>
      <c r="AI10" s="104">
        <v>-193.89647979000003</v>
      </c>
      <c r="AJ10" s="104">
        <v>-236.57442332999992</v>
      </c>
      <c r="AL10" s="104">
        <f t="shared" si="0"/>
        <v>-756.14911726000003</v>
      </c>
      <c r="AM10" s="104">
        <f t="shared" si="1"/>
        <v>-907.4231553100002</v>
      </c>
      <c r="AN10" s="104">
        <f t="shared" si="2"/>
        <v>-915.2848749599998</v>
      </c>
      <c r="AO10" s="104">
        <v>-834.50711623000075</v>
      </c>
      <c r="AP10" s="104">
        <f t="shared" si="3"/>
        <v>-820.5962164299998</v>
      </c>
    </row>
    <row r="11" spans="2:47" ht="14.4">
      <c r="B11" s="105" t="s">
        <v>219</v>
      </c>
      <c r="C11" s="159" t="s">
        <v>340</v>
      </c>
      <c r="D11" s="159" t="s">
        <v>340</v>
      </c>
      <c r="E11" s="159" t="s">
        <v>340</v>
      </c>
      <c r="F11" s="159" t="s">
        <v>340</v>
      </c>
      <c r="G11" s="159" t="s">
        <v>340</v>
      </c>
      <c r="H11" s="159" t="s">
        <v>340</v>
      </c>
      <c r="I11" s="159" t="s">
        <v>340</v>
      </c>
      <c r="J11" s="159" t="s">
        <v>340</v>
      </c>
      <c r="K11" s="106">
        <v>-10.418528159999999</v>
      </c>
      <c r="L11" s="106">
        <v>-7.503025519999996</v>
      </c>
      <c r="M11" s="106">
        <v>-10.2382960655</v>
      </c>
      <c r="N11" s="106">
        <v>-12.486848000000004</v>
      </c>
      <c r="O11" s="106">
        <v>-12.455093000000002</v>
      </c>
      <c r="P11" s="106">
        <v>-19.260709039999998</v>
      </c>
      <c r="Q11" s="106">
        <v>-28.082623929999997</v>
      </c>
      <c r="R11" s="106">
        <v>-34.212705819999996</v>
      </c>
      <c r="S11" s="106">
        <v>-24.76403638</v>
      </c>
      <c r="T11" s="106">
        <v>-29.105092470000002</v>
      </c>
      <c r="U11" s="106">
        <v>-29.983603419999991</v>
      </c>
      <c r="V11" s="106">
        <v>-35.354849369999982</v>
      </c>
      <c r="W11" s="106">
        <v>-25.156262980000005</v>
      </c>
      <c r="X11" s="106">
        <v>-30.920178980000006</v>
      </c>
      <c r="Y11" s="106">
        <v>-33.433902920000008</v>
      </c>
      <c r="Z11" s="106">
        <v>-25.038715059999987</v>
      </c>
      <c r="AA11" s="106">
        <v>-24.328090209999999</v>
      </c>
      <c r="AB11" s="106">
        <v>-29.971936329999995</v>
      </c>
      <c r="AC11" s="106">
        <v>-30.650377459999994</v>
      </c>
      <c r="AD11" s="106">
        <v>-35.525615269999989</v>
      </c>
      <c r="AE11" s="106">
        <v>-27.966892489999999</v>
      </c>
      <c r="AF11" s="106">
        <v>-36.841984339999989</v>
      </c>
      <c r="AG11" s="106">
        <v>-37.673636009999996</v>
      </c>
      <c r="AH11" s="106">
        <v>-38.193492629999994</v>
      </c>
      <c r="AI11" s="106">
        <v>-29.263380160000004</v>
      </c>
      <c r="AJ11" s="106">
        <v>-38.539938749999997</v>
      </c>
      <c r="AL11" s="106">
        <f t="shared" si="0"/>
        <v>-94.011131789999993</v>
      </c>
      <c r="AM11" s="106">
        <f t="shared" si="1"/>
        <v>-119.20758163999997</v>
      </c>
      <c r="AN11" s="106">
        <f t="shared" si="2"/>
        <v>-114.54905994000001</v>
      </c>
      <c r="AO11" s="106">
        <v>-120.47601926999998</v>
      </c>
      <c r="AP11" s="106">
        <f t="shared" si="3"/>
        <v>-140.67600546999998</v>
      </c>
    </row>
    <row r="12" spans="2:47" ht="14.4">
      <c r="B12" s="105" t="s">
        <v>220</v>
      </c>
      <c r="C12" s="159" t="s">
        <v>340</v>
      </c>
      <c r="D12" s="159" t="s">
        <v>340</v>
      </c>
      <c r="E12" s="159" t="s">
        <v>340</v>
      </c>
      <c r="F12" s="159" t="s">
        <v>340</v>
      </c>
      <c r="G12" s="159" t="s">
        <v>340</v>
      </c>
      <c r="H12" s="159" t="s">
        <v>340</v>
      </c>
      <c r="I12" s="159" t="s">
        <v>340</v>
      </c>
      <c r="J12" s="159" t="s">
        <v>340</v>
      </c>
      <c r="K12" s="106">
        <v>-7.6337203600000008</v>
      </c>
      <c r="L12" s="106">
        <v>-5.9688824099999964</v>
      </c>
      <c r="M12" s="106">
        <v>-5.8405262599999999</v>
      </c>
      <c r="N12" s="106">
        <v>-5.8146302100000016</v>
      </c>
      <c r="O12" s="106">
        <v>-7.5145724499000011</v>
      </c>
      <c r="P12" s="106">
        <v>-10.993523079999999</v>
      </c>
      <c r="Q12" s="106">
        <v>-4.6450934500000045</v>
      </c>
      <c r="R12" s="106">
        <v>-15.491099299999991</v>
      </c>
      <c r="S12" s="106">
        <v>-20.323513420000008</v>
      </c>
      <c r="T12" s="106">
        <v>-21.376632999999988</v>
      </c>
      <c r="U12" s="106">
        <v>-19.135272090000019</v>
      </c>
      <c r="V12" s="106">
        <v>-27.89071384999999</v>
      </c>
      <c r="W12" s="106">
        <v>-15.457269019999988</v>
      </c>
      <c r="X12" s="106">
        <v>-20.22988156000002</v>
      </c>
      <c r="Y12" s="106">
        <v>-15.635794370000006</v>
      </c>
      <c r="Z12" s="106">
        <v>-18.647383949999956</v>
      </c>
      <c r="AA12" s="106">
        <v>-17.607866770000001</v>
      </c>
      <c r="AB12" s="106">
        <v>-21.268541169999992</v>
      </c>
      <c r="AC12" s="106">
        <v>-13.339145040000012</v>
      </c>
      <c r="AD12" s="106">
        <v>-17.616904129999959</v>
      </c>
      <c r="AE12" s="106">
        <v>-17.752548139999998</v>
      </c>
      <c r="AF12" s="106">
        <v>-21.204613330000019</v>
      </c>
      <c r="AG12" s="106">
        <v>-19.170568799999948</v>
      </c>
      <c r="AH12" s="106">
        <v>-18.437538520000011</v>
      </c>
      <c r="AI12" s="106">
        <v>-20.469488870000006</v>
      </c>
      <c r="AJ12" s="106">
        <v>-19.558343459999996</v>
      </c>
      <c r="AL12" s="106">
        <f t="shared" si="0"/>
        <v>-38.644288279899996</v>
      </c>
      <c r="AM12" s="106">
        <f t="shared" si="1"/>
        <v>-88.726132360000008</v>
      </c>
      <c r="AN12" s="106">
        <f t="shared" si="2"/>
        <v>-69.97032889999997</v>
      </c>
      <c r="AO12" s="106">
        <v>-69.832457109999964</v>
      </c>
      <c r="AP12" s="106">
        <f t="shared" si="3"/>
        <v>-76.565268789999976</v>
      </c>
    </row>
    <row r="13" spans="2:47" ht="14.4">
      <c r="B13" s="105" t="s">
        <v>221</v>
      </c>
      <c r="C13" s="159" t="s">
        <v>340</v>
      </c>
      <c r="D13" s="159" t="s">
        <v>340</v>
      </c>
      <c r="E13" s="159" t="s">
        <v>340</v>
      </c>
      <c r="F13" s="159" t="s">
        <v>340</v>
      </c>
      <c r="G13" s="159" t="s">
        <v>340</v>
      </c>
      <c r="H13" s="159" t="s">
        <v>340</v>
      </c>
      <c r="I13" s="159" t="s">
        <v>340</v>
      </c>
      <c r="J13" s="159" t="s">
        <v>340</v>
      </c>
      <c r="K13" s="106">
        <v>-8.5781400699999999</v>
      </c>
      <c r="L13" s="106">
        <v>-6.8718012199999983</v>
      </c>
      <c r="M13" s="106">
        <v>-8.3329048083000039</v>
      </c>
      <c r="N13" s="106">
        <v>-14.365291009999996</v>
      </c>
      <c r="O13" s="106">
        <v>-10.055739999999997</v>
      </c>
      <c r="P13" s="106">
        <v>-15.448522830000005</v>
      </c>
      <c r="Q13" s="106">
        <v>-29.901272350000006</v>
      </c>
      <c r="R13" s="106">
        <v>-46.33694246999999</v>
      </c>
      <c r="S13" s="106">
        <v>-27.185482310000001</v>
      </c>
      <c r="T13" s="106">
        <v>-43.858985729999986</v>
      </c>
      <c r="U13" s="106">
        <v>-46.900044440000002</v>
      </c>
      <c r="V13" s="106">
        <v>-54.59517440999997</v>
      </c>
      <c r="W13" s="106">
        <v>-39.918935600000012</v>
      </c>
      <c r="X13" s="106">
        <v>-44.86858740000001</v>
      </c>
      <c r="Y13" s="106">
        <v>-37.982389899999987</v>
      </c>
      <c r="Z13" s="106">
        <v>-51.826767619999544</v>
      </c>
      <c r="AA13" s="106">
        <v>-39.447400249999994</v>
      </c>
      <c r="AB13" s="106">
        <v>-54.744277430000018</v>
      </c>
      <c r="AC13" s="106">
        <v>-65.073685369999993</v>
      </c>
      <c r="AD13" s="106">
        <v>-59.618959709999899</v>
      </c>
      <c r="AE13" s="106">
        <v>-55.664211710000004</v>
      </c>
      <c r="AF13" s="106">
        <v>-72.572127379999969</v>
      </c>
      <c r="AG13" s="106">
        <v>-69.066029520000001</v>
      </c>
      <c r="AH13" s="106">
        <v>-74.731359569999995</v>
      </c>
      <c r="AI13" s="106">
        <v>-68.203902469999989</v>
      </c>
      <c r="AJ13" s="106">
        <v>-70.843151789999965</v>
      </c>
      <c r="AL13" s="106">
        <f t="shared" si="0"/>
        <v>-101.74247765</v>
      </c>
      <c r="AM13" s="106">
        <f t="shared" si="1"/>
        <v>-172.53968688999996</v>
      </c>
      <c r="AN13" s="106">
        <f t="shared" si="2"/>
        <v>-174.59668051999955</v>
      </c>
      <c r="AO13" s="106">
        <v>-218.88432275999992</v>
      </c>
      <c r="AP13" s="106">
        <f t="shared" si="3"/>
        <v>-272.03372817999997</v>
      </c>
    </row>
    <row r="14" spans="2:47" ht="14.4">
      <c r="B14" s="111" t="s">
        <v>222</v>
      </c>
      <c r="C14" s="164" t="s">
        <v>340</v>
      </c>
      <c r="D14" s="164" t="s">
        <v>340</v>
      </c>
      <c r="E14" s="164" t="s">
        <v>340</v>
      </c>
      <c r="F14" s="164" t="s">
        <v>340</v>
      </c>
      <c r="G14" s="164" t="s">
        <v>340</v>
      </c>
      <c r="H14" s="164" t="s">
        <v>340</v>
      </c>
      <c r="I14" s="164" t="s">
        <v>340</v>
      </c>
      <c r="J14" s="164" t="s">
        <v>340</v>
      </c>
      <c r="K14" s="112">
        <v>212.27546321999998</v>
      </c>
      <c r="L14" s="112">
        <v>206.90703011000008</v>
      </c>
      <c r="M14" s="112">
        <v>210.71815837619951</v>
      </c>
      <c r="N14" s="112">
        <v>216.61203354000011</v>
      </c>
      <c r="O14" s="112">
        <f>SUM(O8,O9)</f>
        <v>268.46740357010015</v>
      </c>
      <c r="P14" s="112">
        <f>SUM(P8,P9)</f>
        <v>373.93785808000035</v>
      </c>
      <c r="Q14" s="112">
        <v>537.56834651999964</v>
      </c>
      <c r="R14" s="112">
        <v>496.61399436000079</v>
      </c>
      <c r="S14" s="112">
        <v>650.98613529000033</v>
      </c>
      <c r="T14" s="112">
        <v>570.03865892998488</v>
      </c>
      <c r="U14" s="112">
        <v>575.72869137001544</v>
      </c>
      <c r="V14" s="112">
        <v>478.58008836999812</v>
      </c>
      <c r="W14" s="112">
        <v>674.53857533000144</v>
      </c>
      <c r="X14" s="112">
        <v>568.2382896900001</v>
      </c>
      <c r="Y14" s="112">
        <v>637.24416650999729</v>
      </c>
      <c r="Z14" s="112">
        <v>578.51764637000224</v>
      </c>
      <c r="AA14" s="112">
        <v>726.54385629999967</v>
      </c>
      <c r="AB14" s="112">
        <v>637.68288135000057</v>
      </c>
      <c r="AC14" s="112">
        <v>623.8456726600009</v>
      </c>
      <c r="AD14" s="112">
        <v>569.60146717999737</v>
      </c>
      <c r="AE14" s="112">
        <v>752.4380918999999</v>
      </c>
      <c r="AF14" s="112">
        <v>649.18347053000059</v>
      </c>
      <c r="AG14" s="112">
        <v>676.54920000999914</v>
      </c>
      <c r="AH14" s="112">
        <v>635.65475716000128</v>
      </c>
      <c r="AI14" s="112">
        <v>808.56951655</v>
      </c>
      <c r="AJ14" s="112">
        <v>684.53343527000004</v>
      </c>
      <c r="AL14" s="112">
        <f t="shared" si="0"/>
        <v>1676.5876025301011</v>
      </c>
      <c r="AM14" s="112">
        <f t="shared" si="1"/>
        <v>2275.3335739599988</v>
      </c>
      <c r="AN14" s="112">
        <f t="shared" si="2"/>
        <v>2458.5386779000009</v>
      </c>
      <c r="AO14" s="112">
        <v>2557.6738774899986</v>
      </c>
      <c r="AP14" s="112">
        <f t="shared" si="3"/>
        <v>2713.8255196000009</v>
      </c>
    </row>
    <row r="15" spans="2:47" ht="14.4">
      <c r="B15" s="107" t="s">
        <v>26</v>
      </c>
      <c r="C15" s="158" t="s">
        <v>340</v>
      </c>
      <c r="D15" s="158" t="s">
        <v>340</v>
      </c>
      <c r="E15" s="158" t="s">
        <v>340</v>
      </c>
      <c r="F15" s="158" t="s">
        <v>340</v>
      </c>
      <c r="G15" s="158" t="s">
        <v>340</v>
      </c>
      <c r="H15" s="158" t="s">
        <v>340</v>
      </c>
      <c r="I15" s="158" t="s">
        <v>340</v>
      </c>
      <c r="J15" s="158" t="s">
        <v>340</v>
      </c>
      <c r="K15" s="108">
        <v>-32.166872359999999</v>
      </c>
      <c r="L15" s="108">
        <v>-42.459464920000016</v>
      </c>
      <c r="M15" s="108">
        <v>-32.125604779999975</v>
      </c>
      <c r="N15" s="108">
        <v>-58.221676779999967</v>
      </c>
      <c r="O15" s="108">
        <f>SUM(O16,O17)</f>
        <v>-36.639754999999994</v>
      </c>
      <c r="P15" s="108">
        <f>SUM(P16,P17)</f>
        <v>-69.235662579999996</v>
      </c>
      <c r="Q15" s="108">
        <v>-37.709952239999964</v>
      </c>
      <c r="R15" s="108">
        <v>-159.33250420000005</v>
      </c>
      <c r="S15" s="108">
        <v>-109.15367180000001</v>
      </c>
      <c r="T15" s="108">
        <v>-117.98462953000001</v>
      </c>
      <c r="U15" s="108">
        <v>-91.345498349999971</v>
      </c>
      <c r="V15" s="108">
        <v>-113.77520799999996</v>
      </c>
      <c r="W15" s="108">
        <v>-122.27754499</v>
      </c>
      <c r="X15" s="108">
        <v>-105.45078934000003</v>
      </c>
      <c r="Y15" s="108">
        <v>-130.51435171999992</v>
      </c>
      <c r="Z15" s="108">
        <v>-106.05802552000003</v>
      </c>
      <c r="AA15" s="108">
        <v>-151.55915087</v>
      </c>
      <c r="AB15" s="108">
        <v>-106.06792892000001</v>
      </c>
      <c r="AC15" s="108">
        <v>-114.01335835999997</v>
      </c>
      <c r="AD15" s="108">
        <v>-97.532569910000063</v>
      </c>
      <c r="AE15" s="108">
        <v>-150.11949031</v>
      </c>
      <c r="AF15" s="108">
        <v>-91.817140170000016</v>
      </c>
      <c r="AG15" s="108">
        <v>-100.22023206</v>
      </c>
      <c r="AH15" s="108">
        <v>-122.88205108000005</v>
      </c>
      <c r="AI15" s="108">
        <v>-173.79740548000001</v>
      </c>
      <c r="AJ15" s="108">
        <v>-106.35420157999994</v>
      </c>
      <c r="AL15" s="108">
        <f t="shared" si="0"/>
        <v>-302.91787402</v>
      </c>
      <c r="AM15" s="108">
        <f t="shared" si="1"/>
        <v>-432.25900767999997</v>
      </c>
      <c r="AN15" s="108">
        <f t="shared" si="2"/>
        <v>-464.30071156999998</v>
      </c>
      <c r="AO15" s="108">
        <v>-469.17300806000009</v>
      </c>
      <c r="AP15" s="108">
        <f t="shared" si="3"/>
        <v>-465.03891362000007</v>
      </c>
    </row>
    <row r="16" spans="2:47" ht="14.4">
      <c r="B16" s="109" t="s">
        <v>223</v>
      </c>
      <c r="C16" s="165" t="s">
        <v>340</v>
      </c>
      <c r="D16" s="165" t="s">
        <v>340</v>
      </c>
      <c r="E16" s="165" t="s">
        <v>340</v>
      </c>
      <c r="F16" s="165" t="s">
        <v>340</v>
      </c>
      <c r="G16" s="165" t="s">
        <v>340</v>
      </c>
      <c r="H16" s="165" t="s">
        <v>340</v>
      </c>
      <c r="I16" s="165" t="s">
        <v>340</v>
      </c>
      <c r="J16" s="165" t="s">
        <v>340</v>
      </c>
      <c r="K16" s="98">
        <v>-11.551256639999998</v>
      </c>
      <c r="L16" s="98">
        <v>-29.351727100000012</v>
      </c>
      <c r="M16" s="98">
        <v>-14.810335349999981</v>
      </c>
      <c r="N16" s="98">
        <v>-29.709950879999994</v>
      </c>
      <c r="O16" s="98">
        <v>-15.497136999999997</v>
      </c>
      <c r="P16" s="98">
        <v>-46.787123999999991</v>
      </c>
      <c r="Q16" s="98">
        <v>7.9211429200000225</v>
      </c>
      <c r="R16" s="98">
        <v>-107.08086304000003</v>
      </c>
      <c r="S16" s="98">
        <v>-55.692032420000004</v>
      </c>
      <c r="T16" s="98">
        <v>-65.239284140000009</v>
      </c>
      <c r="U16" s="98">
        <v>-29.169023739999986</v>
      </c>
      <c r="V16" s="98">
        <v>-44.395121139999986</v>
      </c>
      <c r="W16" s="98">
        <v>-54.944803659999984</v>
      </c>
      <c r="X16" s="98">
        <v>-40.634600069999998</v>
      </c>
      <c r="Y16" s="98">
        <v>-54.529324259999996</v>
      </c>
      <c r="Z16" s="98">
        <v>-42.29485513000003</v>
      </c>
      <c r="AA16" s="98">
        <v>-52.547552579999994</v>
      </c>
      <c r="AB16" s="98">
        <v>-60.038212460000004</v>
      </c>
      <c r="AC16" s="98">
        <v>-41.231126629999991</v>
      </c>
      <c r="AD16" s="98">
        <v>-24.709147840000043</v>
      </c>
      <c r="AE16" s="98">
        <v>-52.134276830000005</v>
      </c>
      <c r="AF16" s="98">
        <v>-41.823038510000003</v>
      </c>
      <c r="AG16" s="98">
        <v>-29.440410190000037</v>
      </c>
      <c r="AH16" s="98">
        <v>-49.767605939999967</v>
      </c>
      <c r="AI16" s="98">
        <v>-53.026019289999994</v>
      </c>
      <c r="AJ16" s="98">
        <v>-55.983326129999995</v>
      </c>
      <c r="AL16" s="98">
        <f t="shared" si="0"/>
        <v>-161.44398111999999</v>
      </c>
      <c r="AM16" s="98">
        <f t="shared" si="1"/>
        <v>-194.49546143999999</v>
      </c>
      <c r="AN16" s="98">
        <f t="shared" si="2"/>
        <v>-192.40358312000001</v>
      </c>
      <c r="AO16" s="98">
        <v>-178.52603951000003</v>
      </c>
      <c r="AP16" s="98">
        <f t="shared" si="3"/>
        <v>-173.16533147000001</v>
      </c>
    </row>
    <row r="17" spans="2:42" ht="14.4">
      <c r="B17" s="109" t="s">
        <v>224</v>
      </c>
      <c r="C17" s="165" t="s">
        <v>340</v>
      </c>
      <c r="D17" s="165" t="s">
        <v>340</v>
      </c>
      <c r="E17" s="165" t="s">
        <v>340</v>
      </c>
      <c r="F17" s="165" t="s">
        <v>340</v>
      </c>
      <c r="G17" s="165" t="s">
        <v>340</v>
      </c>
      <c r="H17" s="165" t="s">
        <v>340</v>
      </c>
      <c r="I17" s="165" t="s">
        <v>340</v>
      </c>
      <c r="J17" s="165" t="s">
        <v>340</v>
      </c>
      <c r="K17" s="98">
        <v>-20.615615719999997</v>
      </c>
      <c r="L17" s="98">
        <v>-13.107737820000008</v>
      </c>
      <c r="M17" s="98">
        <v>-17.315269429999994</v>
      </c>
      <c r="N17" s="98">
        <v>-28.511725899999995</v>
      </c>
      <c r="O17" s="98">
        <v>-21.142617999999999</v>
      </c>
      <c r="P17" s="98">
        <v>-22.448538580000005</v>
      </c>
      <c r="Q17" s="98">
        <v>-45.631095159999987</v>
      </c>
      <c r="R17" s="98">
        <v>-52.251641159999991</v>
      </c>
      <c r="S17" s="98">
        <v>-53.461639380000001</v>
      </c>
      <c r="T17" s="98">
        <v>-52.745345389999997</v>
      </c>
      <c r="U17" s="98">
        <v>-62.176474609999985</v>
      </c>
      <c r="V17" s="98">
        <v>-69.380086859999977</v>
      </c>
      <c r="W17" s="98">
        <v>-67.332741330000005</v>
      </c>
      <c r="X17" s="98">
        <v>-64.816189270000024</v>
      </c>
      <c r="Y17" s="98">
        <v>-75.985027459999941</v>
      </c>
      <c r="Z17" s="98">
        <v>-63.763170389999999</v>
      </c>
      <c r="AA17" s="98">
        <v>-99.011598289999995</v>
      </c>
      <c r="AB17" s="98">
        <v>-46.029716460000024</v>
      </c>
      <c r="AC17" s="98">
        <v>-72.782231729999978</v>
      </c>
      <c r="AD17" s="98">
        <v>-72.823422070000049</v>
      </c>
      <c r="AE17" s="98">
        <v>-97.985213479999999</v>
      </c>
      <c r="AF17" s="98">
        <v>-49.994101660000013</v>
      </c>
      <c r="AG17" s="98">
        <v>-70.779821869999978</v>
      </c>
      <c r="AH17" s="98">
        <v>-73.114445140000072</v>
      </c>
      <c r="AI17" s="98">
        <v>-120.77138619</v>
      </c>
      <c r="AJ17" s="98">
        <v>-50.370875449999986</v>
      </c>
      <c r="AL17" s="98">
        <f t="shared" si="0"/>
        <v>-141.47389289999998</v>
      </c>
      <c r="AM17" s="98">
        <f t="shared" si="1"/>
        <v>-237.76354623999995</v>
      </c>
      <c r="AN17" s="98">
        <f t="shared" si="2"/>
        <v>-271.89712844999997</v>
      </c>
      <c r="AO17" s="98">
        <v>-290.64696855000005</v>
      </c>
      <c r="AP17" s="98">
        <f t="shared" si="3"/>
        <v>-291.87358215000006</v>
      </c>
    </row>
    <row r="18" spans="2:42" ht="14.4">
      <c r="B18" s="101" t="s">
        <v>29</v>
      </c>
      <c r="C18" s="161" t="s">
        <v>340</v>
      </c>
      <c r="D18" s="161" t="s">
        <v>340</v>
      </c>
      <c r="E18" s="161" t="s">
        <v>340</v>
      </c>
      <c r="F18" s="161" t="s">
        <v>340</v>
      </c>
      <c r="G18" s="161" t="s">
        <v>340</v>
      </c>
      <c r="H18" s="161" t="s">
        <v>340</v>
      </c>
      <c r="I18" s="161" t="s">
        <v>340</v>
      </c>
      <c r="J18" s="161" t="s">
        <v>340</v>
      </c>
      <c r="K18" s="102">
        <v>-36.051225610000003</v>
      </c>
      <c r="L18" s="102">
        <v>-36.802764450000012</v>
      </c>
      <c r="M18" s="102">
        <v>-45.840457499999985</v>
      </c>
      <c r="N18" s="102">
        <v>-46.18197422999998</v>
      </c>
      <c r="O18" s="102">
        <f>SUM(O19:O22)</f>
        <v>-38.69754807999999</v>
      </c>
      <c r="P18" s="102">
        <f>SUM(P19:P22)</f>
        <v>-70.994397889999988</v>
      </c>
      <c r="Q18" s="102">
        <v>-80.095265370000021</v>
      </c>
      <c r="R18" s="102">
        <v>-99.166272830000025</v>
      </c>
      <c r="S18" s="102">
        <v>-110.61934666000001</v>
      </c>
      <c r="T18" s="102">
        <v>-110.36907724999993</v>
      </c>
      <c r="U18" s="102">
        <v>-113.47396292000006</v>
      </c>
      <c r="V18" s="102">
        <v>-108.54829258999997</v>
      </c>
      <c r="W18" s="102">
        <v>-130.2140173306</v>
      </c>
      <c r="X18" s="102">
        <v>-112.14651943010021</v>
      </c>
      <c r="Y18" s="102">
        <v>-112.88499745299981</v>
      </c>
      <c r="Z18" s="102">
        <v>-110.70838424999997</v>
      </c>
      <c r="AA18" s="102">
        <v>-108.10224705999998</v>
      </c>
      <c r="AB18" s="102">
        <v>-129.05911383000003</v>
      </c>
      <c r="AC18" s="102">
        <v>-105.74865785999995</v>
      </c>
      <c r="AD18" s="102">
        <v>-115.44702085000006</v>
      </c>
      <c r="AE18" s="102">
        <v>-113.16375611000001</v>
      </c>
      <c r="AF18" s="102">
        <v>-125.25072343999994</v>
      </c>
      <c r="AG18" s="102">
        <v>-125.73120546000007</v>
      </c>
      <c r="AH18" s="102">
        <v>-114.93737727999996</v>
      </c>
      <c r="AI18" s="102">
        <v>-131.26705161999999</v>
      </c>
      <c r="AJ18" s="102">
        <v>-129.51666137000004</v>
      </c>
      <c r="AL18" s="102">
        <f t="shared" si="0"/>
        <v>-288.95348417000002</v>
      </c>
      <c r="AM18" s="102">
        <f t="shared" si="1"/>
        <v>-443.01067941999997</v>
      </c>
      <c r="AN18" s="102">
        <f t="shared" si="2"/>
        <v>-465.95391846370001</v>
      </c>
      <c r="AO18" s="102">
        <v>-458.35703960000001</v>
      </c>
      <c r="AP18" s="102">
        <f t="shared" si="3"/>
        <v>-479.08306228999999</v>
      </c>
    </row>
    <row r="19" spans="2:42" ht="14.4">
      <c r="B19" s="109" t="s">
        <v>225</v>
      </c>
      <c r="C19" s="165" t="s">
        <v>340</v>
      </c>
      <c r="D19" s="165" t="s">
        <v>340</v>
      </c>
      <c r="E19" s="165" t="s">
        <v>340</v>
      </c>
      <c r="F19" s="165" t="s">
        <v>340</v>
      </c>
      <c r="G19" s="165" t="s">
        <v>340</v>
      </c>
      <c r="H19" s="165" t="s">
        <v>340</v>
      </c>
      <c r="I19" s="165" t="s">
        <v>340</v>
      </c>
      <c r="J19" s="165" t="s">
        <v>340</v>
      </c>
      <c r="K19" s="98">
        <v>-28.01819789</v>
      </c>
      <c r="L19" s="98">
        <v>-28.4391499</v>
      </c>
      <c r="M19" s="98">
        <v>-33.310283639999994</v>
      </c>
      <c r="N19" s="98">
        <v>-29.834043720000011</v>
      </c>
      <c r="O19" s="98">
        <v>-31.029799649999994</v>
      </c>
      <c r="P19" s="98">
        <v>-44.753096249999992</v>
      </c>
      <c r="Q19" s="98">
        <v>-46.280028909999984</v>
      </c>
      <c r="R19" s="98">
        <v>-65.027771560000019</v>
      </c>
      <c r="S19" s="98">
        <v>-72.512043329999997</v>
      </c>
      <c r="T19" s="98">
        <v>-83.142694639999931</v>
      </c>
      <c r="U19" s="98">
        <v>-78.387858100000045</v>
      </c>
      <c r="V19" s="98">
        <v>-66.594768080000961</v>
      </c>
      <c r="W19" s="98">
        <v>-82.672433400000003</v>
      </c>
      <c r="X19" s="98">
        <v>-90.884958539999971</v>
      </c>
      <c r="Y19" s="98">
        <v>-70.954247310000028</v>
      </c>
      <c r="Z19" s="98">
        <v>-65.591848220000003</v>
      </c>
      <c r="AA19" s="98">
        <v>-74.218914869999978</v>
      </c>
      <c r="AB19" s="98">
        <v>-75.887516470000023</v>
      </c>
      <c r="AC19" s="98">
        <v>-74.912395129999965</v>
      </c>
      <c r="AD19" s="98">
        <v>-67.836489179999091</v>
      </c>
      <c r="AE19" s="98">
        <v>-74.685312280000005</v>
      </c>
      <c r="AF19" s="98">
        <v>-87.557875429999967</v>
      </c>
      <c r="AG19" s="98">
        <v>-85.935861579999994</v>
      </c>
      <c r="AH19" s="98">
        <v>-74.790826729999992</v>
      </c>
      <c r="AI19" s="98">
        <v>-87.239194229999981</v>
      </c>
      <c r="AJ19" s="98">
        <v>-91.396945480000056</v>
      </c>
      <c r="AL19" s="98">
        <f t="shared" si="0"/>
        <v>-187.09069636999999</v>
      </c>
      <c r="AM19" s="98">
        <f t="shared" si="1"/>
        <v>-300.63736415000096</v>
      </c>
      <c r="AN19" s="98">
        <f t="shared" si="2"/>
        <v>-310.10348747</v>
      </c>
      <c r="AO19" s="98">
        <v>-292.85531564999906</v>
      </c>
      <c r="AP19" s="98">
        <f t="shared" si="3"/>
        <v>-322.96987601999996</v>
      </c>
    </row>
    <row r="20" spans="2:42" ht="14.4">
      <c r="B20" s="109" t="s">
        <v>226</v>
      </c>
      <c r="C20" s="165" t="s">
        <v>340</v>
      </c>
      <c r="D20" s="165" t="s">
        <v>340</v>
      </c>
      <c r="E20" s="165" t="s">
        <v>340</v>
      </c>
      <c r="F20" s="165" t="s">
        <v>340</v>
      </c>
      <c r="G20" s="165" t="s">
        <v>340</v>
      </c>
      <c r="H20" s="165" t="s">
        <v>340</v>
      </c>
      <c r="I20" s="165" t="s">
        <v>340</v>
      </c>
      <c r="J20" s="165" t="s">
        <v>340</v>
      </c>
      <c r="K20" s="98">
        <v>-3.7619540399999996</v>
      </c>
      <c r="L20" s="98">
        <v>-4.2932594400000035</v>
      </c>
      <c r="M20" s="98">
        <v>-6.3276286999999947</v>
      </c>
      <c r="N20" s="98">
        <v>-8.3995410300000017</v>
      </c>
      <c r="O20" s="98">
        <v>-5.1769119999999997</v>
      </c>
      <c r="P20" s="98">
        <v>-20.456319119999996</v>
      </c>
      <c r="Q20" s="98">
        <v>-22.639095989999994</v>
      </c>
      <c r="R20" s="98">
        <v>-29.117471580000029</v>
      </c>
      <c r="S20" s="98">
        <v>-25.183802659999994</v>
      </c>
      <c r="T20" s="98">
        <v>-18.871794599999998</v>
      </c>
      <c r="U20" s="98">
        <v>-28.214731350000005</v>
      </c>
      <c r="V20" s="98">
        <v>-34.281599110000016</v>
      </c>
      <c r="W20" s="98">
        <v>-34.181545180000001</v>
      </c>
      <c r="X20" s="98">
        <v>-13.474653041699995</v>
      </c>
      <c r="Y20" s="98">
        <v>-33.269111219999999</v>
      </c>
      <c r="Z20" s="98">
        <v>-30.495355140000015</v>
      </c>
      <c r="AA20" s="98">
        <v>-28.949522290000001</v>
      </c>
      <c r="AB20" s="98">
        <v>-36.43220233000001</v>
      </c>
      <c r="AC20" s="98">
        <v>-18.870878769999976</v>
      </c>
      <c r="AD20" s="98">
        <v>-28.054894230000997</v>
      </c>
      <c r="AE20" s="98">
        <v>-28.814024739999997</v>
      </c>
      <c r="AF20" s="98">
        <v>-28.781768779999997</v>
      </c>
      <c r="AG20" s="98">
        <v>-28.982569270000006</v>
      </c>
      <c r="AH20" s="98">
        <v>-30.275732470000008</v>
      </c>
      <c r="AI20" s="98">
        <v>-33.116789159999996</v>
      </c>
      <c r="AJ20" s="98">
        <v>-29.98519821</v>
      </c>
      <c r="AL20" s="98">
        <f t="shared" si="0"/>
        <v>-77.389798690000021</v>
      </c>
      <c r="AM20" s="98">
        <f t="shared" si="1"/>
        <v>-106.55192772000001</v>
      </c>
      <c r="AN20" s="98">
        <f t="shared" si="2"/>
        <v>-111.42066458170001</v>
      </c>
      <c r="AO20" s="98">
        <v>-112.30749762000099</v>
      </c>
      <c r="AP20" s="98">
        <f t="shared" si="3"/>
        <v>-116.85409526000001</v>
      </c>
    </row>
    <row r="21" spans="2:42" ht="14.4">
      <c r="B21" s="109" t="s">
        <v>227</v>
      </c>
      <c r="C21" s="165" t="s">
        <v>340</v>
      </c>
      <c r="D21" s="165" t="s">
        <v>340</v>
      </c>
      <c r="E21" s="165" t="s">
        <v>340</v>
      </c>
      <c r="F21" s="165" t="s">
        <v>340</v>
      </c>
      <c r="G21" s="165" t="s">
        <v>340</v>
      </c>
      <c r="H21" s="165" t="s">
        <v>340</v>
      </c>
      <c r="I21" s="165" t="s">
        <v>340</v>
      </c>
      <c r="J21" s="165" t="s">
        <v>340</v>
      </c>
      <c r="K21" s="98">
        <v>-0.82316997000000003</v>
      </c>
      <c r="L21" s="98">
        <v>-0.92428590000000044</v>
      </c>
      <c r="M21" s="98">
        <v>-1.0334526299999993</v>
      </c>
      <c r="N21" s="98">
        <v>-0.4307466299999998</v>
      </c>
      <c r="O21" s="98">
        <v>-0.49537400000000009</v>
      </c>
      <c r="P21" s="98">
        <v>-0.5096836400000001</v>
      </c>
      <c r="Q21" s="98">
        <v>-0.43259847999999979</v>
      </c>
      <c r="R21" s="98">
        <v>-1.0161849600000001</v>
      </c>
      <c r="S21" s="98">
        <v>-1.8493184200000004</v>
      </c>
      <c r="T21" s="98">
        <v>0.5384534000000003</v>
      </c>
      <c r="U21" s="98">
        <v>-0.97692531999999932</v>
      </c>
      <c r="V21" s="98">
        <v>7.6030283799999996</v>
      </c>
      <c r="W21" s="98">
        <v>-0.1496935800000001</v>
      </c>
      <c r="X21" s="98">
        <v>5.0809214612000018</v>
      </c>
      <c r="Y21" s="98">
        <v>0.29501845159999984</v>
      </c>
      <c r="Z21" s="98">
        <v>-1.940795099999999</v>
      </c>
      <c r="AA21" s="98">
        <v>-0.76208069000000001</v>
      </c>
      <c r="AB21" s="98">
        <v>-1.5934881700000001</v>
      </c>
      <c r="AC21" s="98">
        <v>-0.74983132999999969</v>
      </c>
      <c r="AD21" s="98">
        <v>-1.18276125</v>
      </c>
      <c r="AE21" s="98">
        <v>-0.87067267000000004</v>
      </c>
      <c r="AF21" s="98">
        <v>-0.89625413000000154</v>
      </c>
      <c r="AG21" s="98">
        <v>-1.7029279600000096</v>
      </c>
      <c r="AH21" s="98">
        <v>-0.99459553999998196</v>
      </c>
      <c r="AI21" s="98">
        <v>-1.8592143300000017</v>
      </c>
      <c r="AJ21" s="98">
        <v>-0.45561360999999501</v>
      </c>
      <c r="AL21" s="98">
        <f t="shared" si="0"/>
        <v>-2.4538410800000001</v>
      </c>
      <c r="AM21" s="98">
        <f t="shared" si="1"/>
        <v>5.3152380400000006</v>
      </c>
      <c r="AN21" s="98">
        <f t="shared" si="2"/>
        <v>3.2854512328000025</v>
      </c>
      <c r="AO21" s="98">
        <v>-4.2881614399999997</v>
      </c>
      <c r="AP21" s="98">
        <f t="shared" si="3"/>
        <v>-4.4644502999999931</v>
      </c>
    </row>
    <row r="22" spans="2:42" ht="14.4">
      <c r="B22" s="109" t="s">
        <v>228</v>
      </c>
      <c r="C22" s="165" t="s">
        <v>340</v>
      </c>
      <c r="D22" s="165" t="s">
        <v>340</v>
      </c>
      <c r="E22" s="165" t="s">
        <v>340</v>
      </c>
      <c r="F22" s="165" t="s">
        <v>340</v>
      </c>
      <c r="G22" s="165" t="s">
        <v>340</v>
      </c>
      <c r="H22" s="165" t="s">
        <v>340</v>
      </c>
      <c r="I22" s="165" t="s">
        <v>340</v>
      </c>
      <c r="J22" s="165" t="s">
        <v>340</v>
      </c>
      <c r="K22" s="98">
        <v>-3.4479037100000056</v>
      </c>
      <c r="L22" s="98">
        <v>-3.1460692100000047</v>
      </c>
      <c r="M22" s="98">
        <v>-5.1690925300000066</v>
      </c>
      <c r="N22" s="98">
        <v>-7.517642849999981</v>
      </c>
      <c r="O22" s="98">
        <v>-1.9954624299999999</v>
      </c>
      <c r="P22" s="98">
        <v>-5.2752988799999976</v>
      </c>
      <c r="Q22" s="98">
        <v>-10.743541990000029</v>
      </c>
      <c r="R22" s="98">
        <v>-4.0048447299999701</v>
      </c>
      <c r="S22" s="98">
        <v>-11.074182250000002</v>
      </c>
      <c r="T22" s="98">
        <v>-8.8930414100000004</v>
      </c>
      <c r="U22" s="98">
        <v>-5.8944481499999997</v>
      </c>
      <c r="V22" s="98">
        <v>-15.274953779998999</v>
      </c>
      <c r="W22" s="98">
        <v>-13.210345170599997</v>
      </c>
      <c r="X22" s="98">
        <v>-12.867829309600257</v>
      </c>
      <c r="Y22" s="98">
        <v>-8.9566573745997786</v>
      </c>
      <c r="Z22" s="98">
        <v>-12.680385789999946</v>
      </c>
      <c r="AA22" s="98">
        <v>-4.1717292099999987</v>
      </c>
      <c r="AB22" s="98">
        <v>-15.145906860000002</v>
      </c>
      <c r="AC22" s="98">
        <v>-11.215552629999998</v>
      </c>
      <c r="AD22" s="98">
        <v>-18.372876189999999</v>
      </c>
      <c r="AE22" s="98">
        <v>-8.7937464199999997</v>
      </c>
      <c r="AF22" s="98">
        <v>-8.0148251000000013</v>
      </c>
      <c r="AG22" s="98">
        <v>-9.1098466499999944</v>
      </c>
      <c r="AH22" s="98">
        <v>-8.8762225400000077</v>
      </c>
      <c r="AI22" s="98">
        <v>-9.0518539000000011</v>
      </c>
      <c r="AJ22" s="98">
        <v>-7.6789040699999944</v>
      </c>
      <c r="AL22" s="98">
        <f t="shared" si="0"/>
        <v>-22.019148029999997</v>
      </c>
      <c r="AM22" s="98">
        <f t="shared" si="1"/>
        <v>-41.136625589998999</v>
      </c>
      <c r="AN22" s="98">
        <f t="shared" si="2"/>
        <v>-47.715217644799978</v>
      </c>
      <c r="AO22" s="98">
        <v>-48.906064889999996</v>
      </c>
      <c r="AP22" s="98">
        <f t="shared" si="3"/>
        <v>-34.794640710000003</v>
      </c>
    </row>
    <row r="23" spans="2:42" ht="14.4">
      <c r="B23" s="101" t="s">
        <v>30</v>
      </c>
      <c r="C23" s="161" t="s">
        <v>340</v>
      </c>
      <c r="D23" s="161" t="s">
        <v>340</v>
      </c>
      <c r="E23" s="161" t="s">
        <v>340</v>
      </c>
      <c r="F23" s="161" t="s">
        <v>340</v>
      </c>
      <c r="G23" s="161" t="s">
        <v>340</v>
      </c>
      <c r="H23" s="161" t="s">
        <v>340</v>
      </c>
      <c r="I23" s="161" t="s">
        <v>340</v>
      </c>
      <c r="J23" s="161" t="s">
        <v>340</v>
      </c>
      <c r="K23" s="102">
        <v>-1.4295290000000183E-2</v>
      </c>
      <c r="L23" s="102">
        <v>-1.1386534099999994</v>
      </c>
      <c r="M23" s="102">
        <v>-1.5995457299999982</v>
      </c>
      <c r="N23" s="102">
        <v>-10.625081079999998</v>
      </c>
      <c r="O23" s="102">
        <f>SUM(O24:O26)</f>
        <v>-3.1762600000000001</v>
      </c>
      <c r="P23" s="102">
        <f>SUM(P24:P26)</f>
        <v>-0.55651742999999954</v>
      </c>
      <c r="Q23" s="102">
        <v>6.329115939999995</v>
      </c>
      <c r="R23" s="102">
        <v>15.176230409999981</v>
      </c>
      <c r="S23" s="102">
        <v>-4.3703349500000028</v>
      </c>
      <c r="T23" s="102">
        <v>1.4535311400000053</v>
      </c>
      <c r="U23" s="102">
        <v>13.491655910001281</v>
      </c>
      <c r="V23" s="102">
        <v>-7.0435660000008227E-2</v>
      </c>
      <c r="W23" s="102">
        <v>1.5573654999999871</v>
      </c>
      <c r="X23" s="102">
        <v>8.7446119999997407E-2</v>
      </c>
      <c r="Y23" s="102">
        <v>-9.1028378099999614</v>
      </c>
      <c r="Z23" s="102">
        <v>-17.54015457999996</v>
      </c>
      <c r="AA23" s="102">
        <v>-14.083003730000001</v>
      </c>
      <c r="AB23" s="102">
        <v>0.65760410999998964</v>
      </c>
      <c r="AC23" s="102">
        <v>-10.96950347999999</v>
      </c>
      <c r="AD23" s="102">
        <v>6.8388604699999789</v>
      </c>
      <c r="AE23" s="102">
        <v>-1.4260247699999959</v>
      </c>
      <c r="AF23" s="102">
        <v>-12.254488429999997</v>
      </c>
      <c r="AG23" s="102">
        <v>-14.931836069999989</v>
      </c>
      <c r="AH23" s="102">
        <v>13.567238089999993</v>
      </c>
      <c r="AI23" s="102">
        <v>-2.6327724600000018</v>
      </c>
      <c r="AJ23" s="102">
        <v>5.7748621500000006</v>
      </c>
      <c r="AL23" s="102">
        <f t="shared" si="0"/>
        <v>17.772568919999976</v>
      </c>
      <c r="AM23" s="102">
        <f t="shared" si="1"/>
        <v>10.504416440001275</v>
      </c>
      <c r="AN23" s="102">
        <f t="shared" si="2"/>
        <v>-24.998180769999937</v>
      </c>
      <c r="AO23" s="102">
        <v>-17.556042630000022</v>
      </c>
      <c r="AP23" s="102">
        <f t="shared" si="3"/>
        <v>-15.045111179999989</v>
      </c>
    </row>
    <row r="24" spans="2:42" ht="14.4">
      <c r="B24" s="109" t="s">
        <v>229</v>
      </c>
      <c r="C24" s="165" t="s">
        <v>340</v>
      </c>
      <c r="D24" s="165" t="s">
        <v>340</v>
      </c>
      <c r="E24" s="165" t="s">
        <v>340</v>
      </c>
      <c r="F24" s="165" t="s">
        <v>340</v>
      </c>
      <c r="G24" s="165" t="s">
        <v>340</v>
      </c>
      <c r="H24" s="165" t="s">
        <v>340</v>
      </c>
      <c r="I24" s="165" t="s">
        <v>340</v>
      </c>
      <c r="J24" s="165" t="s">
        <v>340</v>
      </c>
      <c r="K24" s="98">
        <v>9.2371120000000001E-2</v>
      </c>
      <c r="L24" s="98">
        <v>0.16426108000000003</v>
      </c>
      <c r="M24" s="98">
        <v>-0.15530188000000003</v>
      </c>
      <c r="N24" s="98">
        <v>-10.235496369999996</v>
      </c>
      <c r="O24" s="98">
        <v>-2.3067690000000001</v>
      </c>
      <c r="P24" s="98">
        <v>-2.2697826999999995</v>
      </c>
      <c r="Q24" s="98">
        <v>9.9235249999999553E-2</v>
      </c>
      <c r="R24" s="98">
        <v>-22.32617466200001</v>
      </c>
      <c r="S24" s="98">
        <v>-6.5382230500000009</v>
      </c>
      <c r="T24" s="98">
        <v>-6.4834222300000004</v>
      </c>
      <c r="U24" s="98">
        <v>8.3490683100005683</v>
      </c>
      <c r="V24" s="98">
        <v>-6.1405948500000029</v>
      </c>
      <c r="W24" s="98">
        <v>-6.305099069999998</v>
      </c>
      <c r="X24" s="98">
        <v>-4.4211335700000101</v>
      </c>
      <c r="Y24" s="98">
        <v>-12.383238559999993</v>
      </c>
      <c r="Z24" s="98">
        <v>-20.517965449999984</v>
      </c>
      <c r="AA24" s="98">
        <v>-15.657247760000001</v>
      </c>
      <c r="AB24" s="98">
        <v>-1.1784419000000117</v>
      </c>
      <c r="AC24" s="98">
        <v>-12.505572179999991</v>
      </c>
      <c r="AD24" s="98">
        <v>1.2312775499999802</v>
      </c>
      <c r="AE24" s="98">
        <v>-1.2773021799999973</v>
      </c>
      <c r="AF24" s="98">
        <v>-8.4801641299999915</v>
      </c>
      <c r="AG24" s="98">
        <v>-15.479104879999996</v>
      </c>
      <c r="AH24" s="98">
        <v>0.21040107999999691</v>
      </c>
      <c r="AI24" s="98">
        <v>-8.0024331600000007</v>
      </c>
      <c r="AJ24" s="98">
        <v>-7.4763271800000002</v>
      </c>
      <c r="AL24" s="98">
        <f t="shared" si="0"/>
        <v>-26.80349111200001</v>
      </c>
      <c r="AM24" s="98">
        <f t="shared" si="1"/>
        <v>-10.813171819999436</v>
      </c>
      <c r="AN24" s="98">
        <f t="shared" si="2"/>
        <v>-43.627436649999986</v>
      </c>
      <c r="AO24" s="98">
        <v>-28.109984290000025</v>
      </c>
      <c r="AP24" s="98">
        <f t="shared" si="3"/>
        <v>-25.026170109999988</v>
      </c>
    </row>
    <row r="25" spans="2:42" ht="14.4">
      <c r="B25" s="109" t="s">
        <v>17</v>
      </c>
      <c r="C25" s="165" t="s">
        <v>340</v>
      </c>
      <c r="D25" s="165" t="s">
        <v>340</v>
      </c>
      <c r="E25" s="165" t="s">
        <v>340</v>
      </c>
      <c r="F25" s="165" t="s">
        <v>340</v>
      </c>
      <c r="G25" s="165" t="s">
        <v>340</v>
      </c>
      <c r="H25" s="165" t="s">
        <v>340</v>
      </c>
      <c r="I25" s="165" t="s">
        <v>340</v>
      </c>
      <c r="J25" s="165" t="s">
        <v>340</v>
      </c>
      <c r="K25" s="98">
        <v>-1.3499079500000002</v>
      </c>
      <c r="L25" s="98">
        <v>-1.7057889899999992</v>
      </c>
      <c r="M25" s="98">
        <v>-2.977183489999998</v>
      </c>
      <c r="N25" s="98">
        <v>-2.0837229399999986</v>
      </c>
      <c r="O25" s="98">
        <v>-1.6581430000000004</v>
      </c>
      <c r="P25" s="98">
        <v>-2.7264598799999997</v>
      </c>
      <c r="Q25" s="98">
        <v>-5.4801693800000022</v>
      </c>
      <c r="R25" s="98">
        <v>-3.9729846979999959</v>
      </c>
      <c r="S25" s="98">
        <v>-2.2622199600000004</v>
      </c>
      <c r="T25" s="98">
        <v>-0.22084831000000005</v>
      </c>
      <c r="U25" s="98">
        <v>-1.1482723999999997</v>
      </c>
      <c r="V25" s="98">
        <v>-0.9541582700000002</v>
      </c>
      <c r="W25" s="98">
        <v>-1.0619291299999998</v>
      </c>
      <c r="X25" s="98">
        <v>-0.8139492899999996</v>
      </c>
      <c r="Y25" s="98">
        <v>-0.94169591000000041</v>
      </c>
      <c r="Z25" s="98">
        <v>-0.70407620999999976</v>
      </c>
      <c r="AA25" s="98">
        <v>-1.4046749600000001</v>
      </c>
      <c r="AB25" s="98">
        <v>-1.85803063</v>
      </c>
      <c r="AC25" s="98">
        <v>-5.0671096499999999</v>
      </c>
      <c r="AD25" s="98">
        <v>-5.030452079999991</v>
      </c>
      <c r="AE25" s="98">
        <v>-1.04891695</v>
      </c>
      <c r="AF25" s="98">
        <v>-2.0992542599999995</v>
      </c>
      <c r="AG25" s="98">
        <v>-2.4625522800000001</v>
      </c>
      <c r="AH25" s="98">
        <v>-0.40405095999999929</v>
      </c>
      <c r="AI25" s="98">
        <v>-2.7666669600000002</v>
      </c>
      <c r="AJ25" s="98">
        <v>-2.0800162599999998</v>
      </c>
      <c r="AL25" s="98">
        <f t="shared" si="0"/>
        <v>-13.837756957999998</v>
      </c>
      <c r="AM25" s="98">
        <f t="shared" si="1"/>
        <v>-4.5854989400000008</v>
      </c>
      <c r="AN25" s="98">
        <f t="shared" si="2"/>
        <v>-3.5216505399999996</v>
      </c>
      <c r="AO25" s="98">
        <v>-13.360267319999991</v>
      </c>
      <c r="AP25" s="98">
        <f t="shared" si="3"/>
        <v>-6.0147744499999991</v>
      </c>
    </row>
    <row r="26" spans="2:42" ht="14.4">
      <c r="B26" s="109" t="s">
        <v>30</v>
      </c>
      <c r="C26" s="165" t="s">
        <v>340</v>
      </c>
      <c r="D26" s="165" t="s">
        <v>340</v>
      </c>
      <c r="E26" s="165" t="s">
        <v>340</v>
      </c>
      <c r="F26" s="165" t="s">
        <v>340</v>
      </c>
      <c r="G26" s="165" t="s">
        <v>340</v>
      </c>
      <c r="H26" s="165" t="s">
        <v>340</v>
      </c>
      <c r="I26" s="165" t="s">
        <v>340</v>
      </c>
      <c r="J26" s="165" t="s">
        <v>340</v>
      </c>
      <c r="K26" s="98">
        <v>1.2432415400000001</v>
      </c>
      <c r="L26" s="98">
        <v>0.4028744999999998</v>
      </c>
      <c r="M26" s="98">
        <v>1.5329396400000004</v>
      </c>
      <c r="N26" s="98">
        <v>1.6941382299999992</v>
      </c>
      <c r="O26" s="98">
        <v>0.78865200000000013</v>
      </c>
      <c r="P26" s="98">
        <v>4.4397251499999992</v>
      </c>
      <c r="Q26" s="98">
        <v>11.710050069999998</v>
      </c>
      <c r="R26" s="98">
        <v>41.475389769999992</v>
      </c>
      <c r="S26" s="98">
        <v>4.4301080599999993</v>
      </c>
      <c r="T26" s="98">
        <v>8.1578016800000057</v>
      </c>
      <c r="U26" s="98">
        <v>6.2908600000007127</v>
      </c>
      <c r="V26" s="98">
        <v>7.0243174599999954</v>
      </c>
      <c r="W26" s="98">
        <v>8.9243936999999853</v>
      </c>
      <c r="X26" s="98">
        <v>5.3225289800000066</v>
      </c>
      <c r="Y26" s="98">
        <v>4.222096660000032</v>
      </c>
      <c r="Z26" s="98">
        <v>3.6818870800000241</v>
      </c>
      <c r="AA26" s="98">
        <v>2.9789189899999999</v>
      </c>
      <c r="AB26" s="98">
        <v>3.6940766400000005</v>
      </c>
      <c r="AC26" s="98">
        <v>6.6031783499999994</v>
      </c>
      <c r="AD26" s="98">
        <v>10.638034999999999</v>
      </c>
      <c r="AE26" s="98">
        <v>0.90019436000000153</v>
      </c>
      <c r="AF26" s="98">
        <v>-1.675070040000006</v>
      </c>
      <c r="AG26" s="98">
        <v>3.009821090000008</v>
      </c>
      <c r="AH26" s="98">
        <v>13.760887969999994</v>
      </c>
      <c r="AI26" s="98">
        <v>8.1363276599999992</v>
      </c>
      <c r="AJ26" s="98">
        <v>15.33120559</v>
      </c>
      <c r="AL26" s="98">
        <f t="shared" si="0"/>
        <v>58.413816989999987</v>
      </c>
      <c r="AM26" s="98">
        <f t="shared" si="1"/>
        <v>25.903087200000712</v>
      </c>
      <c r="AN26" s="98">
        <f t="shared" si="2"/>
        <v>22.150906420000048</v>
      </c>
      <c r="AO26" s="98">
        <v>23.914208979999998</v>
      </c>
      <c r="AP26" s="98">
        <f t="shared" si="3"/>
        <v>15.995833379999997</v>
      </c>
    </row>
    <row r="27" spans="2:42" ht="14.4">
      <c r="B27" s="101" t="s">
        <v>34</v>
      </c>
      <c r="C27" s="161" t="s">
        <v>340</v>
      </c>
      <c r="D27" s="161" t="s">
        <v>340</v>
      </c>
      <c r="E27" s="161" t="s">
        <v>340</v>
      </c>
      <c r="F27" s="161" t="s">
        <v>340</v>
      </c>
      <c r="G27" s="161" t="s">
        <v>340</v>
      </c>
      <c r="H27" s="161" t="s">
        <v>340</v>
      </c>
      <c r="I27" s="161" t="s">
        <v>340</v>
      </c>
      <c r="J27" s="161" t="s">
        <v>340</v>
      </c>
      <c r="K27" s="102">
        <v>2.91507607</v>
      </c>
      <c r="L27" s="102">
        <v>1.7213721299999993</v>
      </c>
      <c r="M27" s="102">
        <v>2.235609750000001</v>
      </c>
      <c r="N27" s="102">
        <v>1.4274009199999989</v>
      </c>
      <c r="O27" s="102">
        <v>2.3656711000000006</v>
      </c>
      <c r="P27" s="102">
        <v>3.3000098199999992</v>
      </c>
      <c r="Q27" s="102">
        <v>6.3556644300000009</v>
      </c>
      <c r="R27" s="102">
        <v>5.3746546500000001</v>
      </c>
      <c r="S27" s="102">
        <v>5.29364436</v>
      </c>
      <c r="T27" s="102">
        <v>6.6448036400000001</v>
      </c>
      <c r="U27" s="102">
        <v>3.5528359999999992</v>
      </c>
      <c r="V27" s="102">
        <v>3.0169089999999983</v>
      </c>
      <c r="W27" s="102">
        <v>4.4457110000000002</v>
      </c>
      <c r="X27" s="102">
        <v>4.9545989999999991</v>
      </c>
      <c r="Y27" s="102">
        <v>6.5581162791999006</v>
      </c>
      <c r="Z27" s="102">
        <v>7.5944576255001</v>
      </c>
      <c r="AA27" s="102">
        <v>11.267991339999901</v>
      </c>
      <c r="AB27" s="102">
        <v>7.5687619300001003</v>
      </c>
      <c r="AC27" s="102">
        <v>12.364280369999999</v>
      </c>
      <c r="AD27" s="102">
        <v>7.6806860599999887</v>
      </c>
      <c r="AE27" s="102">
        <v>12.1103168</v>
      </c>
      <c r="AF27" s="102">
        <v>7.7792477200000008</v>
      </c>
      <c r="AG27" s="102">
        <v>14.456225509999996</v>
      </c>
      <c r="AH27" s="102">
        <v>6.8181291000000073</v>
      </c>
      <c r="AI27" s="102">
        <v>13.892915009999999</v>
      </c>
      <c r="AJ27" s="102">
        <v>7.8233587700000005</v>
      </c>
      <c r="AL27" s="102">
        <f t="shared" si="0"/>
        <v>17.396000000000001</v>
      </c>
      <c r="AM27" s="102">
        <f t="shared" si="1"/>
        <v>18.508192999999999</v>
      </c>
      <c r="AN27" s="102">
        <f t="shared" si="2"/>
        <v>23.5528839047</v>
      </c>
      <c r="AO27" s="102">
        <v>38.881719699999991</v>
      </c>
      <c r="AP27" s="102">
        <f t="shared" si="3"/>
        <v>41.163919130000004</v>
      </c>
    </row>
    <row r="28" spans="2:42" ht="28.8">
      <c r="B28" s="99" t="s">
        <v>349</v>
      </c>
      <c r="C28" s="161" t="s">
        <v>340</v>
      </c>
      <c r="D28" s="161" t="s">
        <v>340</v>
      </c>
      <c r="E28" s="161" t="s">
        <v>340</v>
      </c>
      <c r="F28" s="161" t="s">
        <v>340</v>
      </c>
      <c r="G28" s="161" t="s">
        <v>340</v>
      </c>
      <c r="H28" s="161" t="s">
        <v>340</v>
      </c>
      <c r="I28" s="161" t="s">
        <v>340</v>
      </c>
      <c r="J28" s="161" t="s">
        <v>340</v>
      </c>
      <c r="K28" s="102">
        <v>146.95814602999997</v>
      </c>
      <c r="L28" s="102">
        <v>128.22751946000005</v>
      </c>
      <c r="M28" s="102">
        <v>133.38816011619951</v>
      </c>
      <c r="N28" s="102">
        <v>103.01070237000022</v>
      </c>
      <c r="O28" s="102">
        <f>SUM(O14,O15,O18,O23,O27)</f>
        <v>192.31951159010018</v>
      </c>
      <c r="P28" s="102">
        <f>SUM(P14,P15,P18,P23,P27)</f>
        <v>236.45129000000034</v>
      </c>
      <c r="Q28" s="102">
        <v>432.44790927999969</v>
      </c>
      <c r="R28" s="102">
        <v>258.66610239000045</v>
      </c>
      <c r="S28" s="102">
        <v>432.13642624000028</v>
      </c>
      <c r="T28" s="102">
        <v>349.78328692998497</v>
      </c>
      <c r="U28" s="102">
        <v>387.85372201001667</v>
      </c>
      <c r="V28" s="102">
        <v>259.20306111999821</v>
      </c>
      <c r="W28" s="102">
        <v>428.05008950940146</v>
      </c>
      <c r="X28" s="102">
        <v>355.6830260398998</v>
      </c>
      <c r="Y28" s="102">
        <v>391.30009580619748</v>
      </c>
      <c r="Z28" s="102">
        <v>351.80553964550239</v>
      </c>
      <c r="AA28" s="102">
        <v>464.0674459799996</v>
      </c>
      <c r="AB28" s="102">
        <v>410.78220464000066</v>
      </c>
      <c r="AC28" s="102">
        <v>405.47843333000094</v>
      </c>
      <c r="AD28" s="102">
        <v>371.14142294999738</v>
      </c>
      <c r="AE28" s="102">
        <v>499.83913750999989</v>
      </c>
      <c r="AF28" s="102">
        <v>427.64036621000071</v>
      </c>
      <c r="AG28" s="102">
        <v>450.12215192999884</v>
      </c>
      <c r="AH28" s="102">
        <v>418.22069599000156</v>
      </c>
      <c r="AI28" s="102">
        <v>514.76520200000004</v>
      </c>
      <c r="AJ28" s="102">
        <v>462.26079324000023</v>
      </c>
      <c r="AL28" s="102">
        <f t="shared" si="0"/>
        <v>1119.8848132601006</v>
      </c>
      <c r="AM28" s="102">
        <f t="shared" si="1"/>
        <v>1428.9764963</v>
      </c>
      <c r="AN28" s="102">
        <f t="shared" si="2"/>
        <v>1526.8387510010011</v>
      </c>
      <c r="AO28" s="102">
        <v>1651.4695068999986</v>
      </c>
      <c r="AP28" s="102">
        <f t="shared" si="3"/>
        <v>1795.822351640001</v>
      </c>
    </row>
    <row r="29" spans="2:42" ht="14.4">
      <c r="B29" s="113" t="s">
        <v>231</v>
      </c>
      <c r="C29" s="159" t="s">
        <v>340</v>
      </c>
      <c r="D29" s="159" t="s">
        <v>340</v>
      </c>
      <c r="E29" s="159" t="s">
        <v>340</v>
      </c>
      <c r="F29" s="159" t="s">
        <v>340</v>
      </c>
      <c r="G29" s="159" t="s">
        <v>340</v>
      </c>
      <c r="H29" s="159" t="s">
        <v>340</v>
      </c>
      <c r="I29" s="159" t="s">
        <v>340</v>
      </c>
      <c r="J29" s="159" t="s">
        <v>340</v>
      </c>
      <c r="K29" s="106">
        <v>-28.708811200000003</v>
      </c>
      <c r="L29" s="106">
        <v>-36.478067239999987</v>
      </c>
      <c r="M29" s="106">
        <v>-33.552450794700036</v>
      </c>
      <c r="N29" s="106">
        <v>-37.530793810000006</v>
      </c>
      <c r="O29" s="106">
        <v>-45.860022729999997</v>
      </c>
      <c r="P29" s="106">
        <v>-67.292769039999968</v>
      </c>
      <c r="Q29" s="106">
        <v>-88.176474480000024</v>
      </c>
      <c r="R29" s="106">
        <v>-99.514822190000132</v>
      </c>
      <c r="S29" s="106">
        <v>-93.082080189999999</v>
      </c>
      <c r="T29" s="106">
        <v>-77.178610129999996</v>
      </c>
      <c r="U29" s="106">
        <v>-105.21124998000057</v>
      </c>
      <c r="V29" s="106">
        <v>-80.535741490000021</v>
      </c>
      <c r="W29" s="106">
        <v>-75.437998593099962</v>
      </c>
      <c r="X29" s="106">
        <v>-76.99002571230028</v>
      </c>
      <c r="Y29" s="106">
        <v>-83.143606719999582</v>
      </c>
      <c r="Z29" s="106">
        <v>-83.17691815250015</v>
      </c>
      <c r="AA29" s="106">
        <v>-68.207303770000067</v>
      </c>
      <c r="AB29" s="106">
        <v>-73.357544599999983</v>
      </c>
      <c r="AC29" s="106">
        <v>-71.546005220000097</v>
      </c>
      <c r="AD29" s="106">
        <v>-77.396677109998961</v>
      </c>
      <c r="AE29" s="106">
        <v>-68.202872469328298</v>
      </c>
      <c r="AF29" s="106">
        <v>-75.444942053742182</v>
      </c>
      <c r="AG29" s="106">
        <v>-75.777173152819614</v>
      </c>
      <c r="AH29" s="106">
        <v>-84.190681163953883</v>
      </c>
      <c r="AI29" s="106">
        <v>-64.106309137985434</v>
      </c>
      <c r="AJ29" s="106">
        <v>-78.447650062196814</v>
      </c>
      <c r="AL29" s="106">
        <f t="shared" si="0"/>
        <v>-300.84408844000012</v>
      </c>
      <c r="AM29" s="106">
        <f t="shared" si="1"/>
        <v>-356.00768179000056</v>
      </c>
      <c r="AN29" s="106">
        <f t="shared" si="2"/>
        <v>-318.74854917789997</v>
      </c>
      <c r="AO29" s="106">
        <v>-290.50753069999911</v>
      </c>
      <c r="AP29" s="106">
        <f t="shared" si="3"/>
        <v>-303.61566883984398</v>
      </c>
    </row>
    <row r="30" spans="2:42" ht="14.4">
      <c r="B30" s="99" t="s">
        <v>36</v>
      </c>
      <c r="C30" s="161" t="s">
        <v>340</v>
      </c>
      <c r="D30" s="161" t="s">
        <v>340</v>
      </c>
      <c r="E30" s="161" t="s">
        <v>340</v>
      </c>
      <c r="F30" s="161" t="s">
        <v>340</v>
      </c>
      <c r="G30" s="161" t="s">
        <v>340</v>
      </c>
      <c r="H30" s="161" t="s">
        <v>340</v>
      </c>
      <c r="I30" s="161" t="s">
        <v>340</v>
      </c>
      <c r="J30" s="161" t="s">
        <v>340</v>
      </c>
      <c r="K30" s="102">
        <v>118.24933482999997</v>
      </c>
      <c r="L30" s="102">
        <v>91.749452220000066</v>
      </c>
      <c r="M30" s="102">
        <v>99.835709321499522</v>
      </c>
      <c r="N30" s="102">
        <v>65.479908560000169</v>
      </c>
      <c r="O30" s="102">
        <f>SUM(O28,O29)</f>
        <v>146.45948886010018</v>
      </c>
      <c r="P30" s="102">
        <f>SUM(P28,P29)</f>
        <v>169.15852096000037</v>
      </c>
      <c r="Q30" s="102">
        <v>344.27143479999972</v>
      </c>
      <c r="R30" s="102">
        <v>159.1512802000002</v>
      </c>
      <c r="S30" s="102">
        <v>339.05434605000028</v>
      </c>
      <c r="T30" s="102">
        <v>272.60467679998499</v>
      </c>
      <c r="U30" s="102">
        <v>282.74247203001613</v>
      </c>
      <c r="V30" s="102">
        <v>178.66731962999819</v>
      </c>
      <c r="W30" s="102">
        <v>352.6120909163015</v>
      </c>
      <c r="X30" s="102">
        <v>278.69300032759952</v>
      </c>
      <c r="Y30" s="102">
        <v>308.15648908619789</v>
      </c>
      <c r="Z30" s="102">
        <v>268.62862149300224</v>
      </c>
      <c r="AA30" s="102">
        <v>395.86014220999954</v>
      </c>
      <c r="AB30" s="102">
        <v>337.42466004000067</v>
      </c>
      <c r="AC30" s="102">
        <v>333.93242811000084</v>
      </c>
      <c r="AD30" s="102">
        <v>293.74474583999859</v>
      </c>
      <c r="AE30" s="102">
        <v>431.63626504067156</v>
      </c>
      <c r="AF30" s="102">
        <v>352.19542415625858</v>
      </c>
      <c r="AG30" s="102">
        <v>374.34497877717911</v>
      </c>
      <c r="AH30" s="102">
        <v>334.03001482604782</v>
      </c>
      <c r="AI30" s="102">
        <v>450.65889286201462</v>
      </c>
      <c r="AJ30" s="102">
        <v>383.8131431778034</v>
      </c>
      <c r="AL30" s="102">
        <f t="shared" si="0"/>
        <v>819.04072482010042</v>
      </c>
      <c r="AM30" s="102">
        <f t="shared" si="1"/>
        <v>1073.0688145099996</v>
      </c>
      <c r="AN30" s="102">
        <f t="shared" si="2"/>
        <v>1208.0902018231011</v>
      </c>
      <c r="AO30" s="102">
        <v>1360.9619761999995</v>
      </c>
      <c r="AP30" s="102">
        <f t="shared" si="3"/>
        <v>1492.2066828001571</v>
      </c>
    </row>
    <row r="31" spans="2:42" ht="14.4">
      <c r="B31" s="113" t="s">
        <v>83</v>
      </c>
      <c r="C31" s="159" t="s">
        <v>340</v>
      </c>
      <c r="D31" s="159" t="s">
        <v>340</v>
      </c>
      <c r="E31" s="159" t="s">
        <v>340</v>
      </c>
      <c r="F31" s="159" t="s">
        <v>340</v>
      </c>
      <c r="G31" s="159" t="s">
        <v>340</v>
      </c>
      <c r="H31" s="159" t="s">
        <v>340</v>
      </c>
      <c r="I31" s="159" t="s">
        <v>340</v>
      </c>
      <c r="J31" s="159" t="s">
        <v>340</v>
      </c>
      <c r="K31" s="106">
        <v>-2.91507607</v>
      </c>
      <c r="L31" s="106">
        <v>-1.7213721299999993</v>
      </c>
      <c r="M31" s="106">
        <v>-2.235609750000001</v>
      </c>
      <c r="N31" s="106">
        <v>-1.4274009199999989</v>
      </c>
      <c r="O31" s="106">
        <v>-2.3656711000000006</v>
      </c>
      <c r="P31" s="106">
        <v>-3.3000098199999992</v>
      </c>
      <c r="Q31" s="106">
        <v>-6.3556644300000009</v>
      </c>
      <c r="R31" s="106">
        <v>-5.3746546500000001</v>
      </c>
      <c r="S31" s="106">
        <v>-5.29364436</v>
      </c>
      <c r="T31" s="106">
        <v>-6.6448036399999992</v>
      </c>
      <c r="U31" s="106">
        <v>-3.552836000000001</v>
      </c>
      <c r="V31" s="106">
        <v>-3.0169089999999983</v>
      </c>
      <c r="W31" s="106">
        <v>-4.4457110000000002</v>
      </c>
      <c r="X31" s="106">
        <v>-4.9545989999999991</v>
      </c>
      <c r="Y31" s="106">
        <v>-6.5581162791999006</v>
      </c>
      <c r="Z31" s="106">
        <v>-7.5944576255001</v>
      </c>
      <c r="AA31" s="106">
        <v>-11.267991339999901</v>
      </c>
      <c r="AB31" s="106">
        <v>-7.5687619300000986</v>
      </c>
      <c r="AC31" s="106">
        <v>-12.364280369999999</v>
      </c>
      <c r="AD31" s="106">
        <v>-7.6806860599999993</v>
      </c>
      <c r="AE31" s="106">
        <v>-12.1103168</v>
      </c>
      <c r="AF31" s="106">
        <v>-7.7792477200000008</v>
      </c>
      <c r="AG31" s="106">
        <v>-14.456225509999996</v>
      </c>
      <c r="AH31" s="106">
        <v>-6.8181291000000073</v>
      </c>
      <c r="AI31" s="106">
        <v>-13.892915009999999</v>
      </c>
      <c r="AJ31" s="106">
        <v>-7.8233587700000005</v>
      </c>
      <c r="AL31" s="106">
        <f t="shared" si="0"/>
        <v>-17.396000000000001</v>
      </c>
      <c r="AM31" s="106">
        <f t="shared" si="1"/>
        <v>-18.508192999999999</v>
      </c>
      <c r="AN31" s="106">
        <f t="shared" si="2"/>
        <v>-23.5528839047</v>
      </c>
      <c r="AO31" s="106">
        <v>-38.881719699999998</v>
      </c>
      <c r="AP31" s="106">
        <f t="shared" si="3"/>
        <v>-41.163919130000004</v>
      </c>
    </row>
    <row r="32" spans="2:42" ht="14.4">
      <c r="B32" s="113" t="s">
        <v>165</v>
      </c>
      <c r="C32" s="159" t="s">
        <v>340</v>
      </c>
      <c r="D32" s="159" t="s">
        <v>340</v>
      </c>
      <c r="E32" s="159" t="s">
        <v>340</v>
      </c>
      <c r="F32" s="159" t="s">
        <v>340</v>
      </c>
      <c r="G32" s="159" t="s">
        <v>340</v>
      </c>
      <c r="H32" s="159" t="s">
        <v>340</v>
      </c>
      <c r="I32" s="159" t="s">
        <v>340</v>
      </c>
      <c r="J32" s="159" t="s">
        <v>340</v>
      </c>
      <c r="K32" s="106">
        <v>-62.692159650000001</v>
      </c>
      <c r="L32" s="106">
        <v>-4.1179766699999831</v>
      </c>
      <c r="M32" s="106">
        <v>-18.286676841600013</v>
      </c>
      <c r="N32" s="106">
        <v>-10.610820660000016</v>
      </c>
      <c r="O32" s="106">
        <v>-6.3526970601000006</v>
      </c>
      <c r="P32" s="106">
        <v>-15.800320789999999</v>
      </c>
      <c r="Q32" s="106">
        <v>-45.447254939999979</v>
      </c>
      <c r="R32" s="106">
        <v>-13.277792599999998</v>
      </c>
      <c r="S32" s="106">
        <v>-0.74766756000000023</v>
      </c>
      <c r="T32" s="106">
        <v>-14.71398114</v>
      </c>
      <c r="U32" s="106">
        <v>-15.756950090000002</v>
      </c>
      <c r="V32" s="106">
        <v>-52.510151210000004</v>
      </c>
      <c r="W32" s="106">
        <v>-50.497208046299995</v>
      </c>
      <c r="X32" s="106">
        <v>-8.696587497600035</v>
      </c>
      <c r="Y32" s="106">
        <v>-25.309090476999891</v>
      </c>
      <c r="Z32" s="106">
        <v>-33.657603497500034</v>
      </c>
      <c r="AA32" s="106">
        <v>-0.43086939000000157</v>
      </c>
      <c r="AB32" s="106">
        <v>-0.71220315999999606</v>
      </c>
      <c r="AC32" s="106">
        <v>-29.540679290000007</v>
      </c>
      <c r="AD32" s="106">
        <v>21.492282409999998</v>
      </c>
      <c r="AE32" s="106">
        <v>-4.4583039000000007</v>
      </c>
      <c r="AF32" s="106">
        <v>-4.4245282999999791</v>
      </c>
      <c r="AG32" s="106">
        <v>-1.5969921100000199</v>
      </c>
      <c r="AH32" s="106">
        <v>-2.2223736700000014</v>
      </c>
      <c r="AI32" s="106">
        <v>-7.8195589200000004</v>
      </c>
      <c r="AJ32" s="106">
        <v>-0.66382531</v>
      </c>
      <c r="AL32" s="106">
        <f t="shared" si="0"/>
        <v>-80.878065390099977</v>
      </c>
      <c r="AM32" s="106">
        <f t="shared" si="1"/>
        <v>-83.728750000000005</v>
      </c>
      <c r="AN32" s="106">
        <f t="shared" si="2"/>
        <v>-118.16048951839996</v>
      </c>
      <c r="AO32" s="106">
        <v>-9.1914694300000086</v>
      </c>
      <c r="AP32" s="106">
        <f t="shared" si="3"/>
        <v>-12.702197980000001</v>
      </c>
    </row>
    <row r="33" spans="2:42" ht="14.4">
      <c r="B33" s="99" t="s">
        <v>37</v>
      </c>
      <c r="C33" s="161" t="s">
        <v>340</v>
      </c>
      <c r="D33" s="161" t="s">
        <v>340</v>
      </c>
      <c r="E33" s="161" t="s">
        <v>340</v>
      </c>
      <c r="F33" s="161" t="s">
        <v>340</v>
      </c>
      <c r="G33" s="161" t="s">
        <v>340</v>
      </c>
      <c r="H33" s="161" t="s">
        <v>340</v>
      </c>
      <c r="I33" s="161" t="s">
        <v>340</v>
      </c>
      <c r="J33" s="161" t="s">
        <v>340</v>
      </c>
      <c r="K33" s="102">
        <v>52.642099109999968</v>
      </c>
      <c r="L33" s="102">
        <v>85.91010342000007</v>
      </c>
      <c r="M33" s="102">
        <v>79.313422729899514</v>
      </c>
      <c r="N33" s="102">
        <v>53.441686980000156</v>
      </c>
      <c r="O33" s="102">
        <f>SUM(O30,O31,O32)</f>
        <v>137.74112070000015</v>
      </c>
      <c r="P33" s="102">
        <f>SUM(P30,P31,P32)</f>
        <v>150.05819035000039</v>
      </c>
      <c r="Q33" s="102">
        <v>292.46851542999968</v>
      </c>
      <c r="R33" s="102">
        <v>140.49883295000029</v>
      </c>
      <c r="S33" s="102">
        <v>333.01303413000028</v>
      </c>
      <c r="T33" s="102">
        <v>251.24589201998521</v>
      </c>
      <c r="U33" s="102">
        <v>263.43268594001614</v>
      </c>
      <c r="V33" s="102">
        <v>123.14025941999819</v>
      </c>
      <c r="W33" s="102">
        <v>297.66917187000149</v>
      </c>
      <c r="X33" s="102">
        <v>265.04181382999951</v>
      </c>
      <c r="Y33" s="102">
        <v>276.28928232999812</v>
      </c>
      <c r="Z33" s="102">
        <v>227.3765603700021</v>
      </c>
      <c r="AA33" s="102">
        <v>384.16128147999962</v>
      </c>
      <c r="AB33" s="102">
        <v>329.14369495000057</v>
      </c>
      <c r="AC33" s="102">
        <v>292.02746845000081</v>
      </c>
      <c r="AD33" s="102">
        <v>307.55634218999842</v>
      </c>
      <c r="AE33" s="102">
        <v>415.06764434067156</v>
      </c>
      <c r="AF33" s="102">
        <v>339.99164813625862</v>
      </c>
      <c r="AG33" s="102">
        <v>358.29176115717917</v>
      </c>
      <c r="AH33" s="102">
        <v>324.98951205604772</v>
      </c>
      <c r="AI33" s="102">
        <v>428.94641893201458</v>
      </c>
      <c r="AJ33" s="102">
        <v>375.32595909780349</v>
      </c>
      <c r="AL33" s="102">
        <f t="shared" si="0"/>
        <v>720.76665943000046</v>
      </c>
      <c r="AM33" s="102">
        <f t="shared" si="1"/>
        <v>970.83187150999981</v>
      </c>
      <c r="AN33" s="102">
        <f t="shared" si="2"/>
        <v>1066.3768284000012</v>
      </c>
      <c r="AO33" s="102">
        <v>1312.8887870699994</v>
      </c>
      <c r="AP33" s="102">
        <f t="shared" si="3"/>
        <v>1438.3405656901571</v>
      </c>
    </row>
    <row r="34" spans="2:42" ht="14.4">
      <c r="B34" s="113" t="s">
        <v>38</v>
      </c>
      <c r="C34" s="159" t="s">
        <v>340</v>
      </c>
      <c r="D34" s="159" t="s">
        <v>340</v>
      </c>
      <c r="E34" s="159" t="s">
        <v>340</v>
      </c>
      <c r="F34" s="159" t="s">
        <v>340</v>
      </c>
      <c r="G34" s="159" t="s">
        <v>340</v>
      </c>
      <c r="H34" s="159" t="s">
        <v>340</v>
      </c>
      <c r="I34" s="159" t="s">
        <v>340</v>
      </c>
      <c r="J34" s="159" t="s">
        <v>340</v>
      </c>
      <c r="K34" s="106">
        <v>-35.750648030000001</v>
      </c>
      <c r="L34" s="106">
        <v>-36.197352789999989</v>
      </c>
      <c r="M34" s="106">
        <v>-39.209698170000003</v>
      </c>
      <c r="N34" s="106">
        <v>-38.664466669999989</v>
      </c>
      <c r="O34" s="106">
        <v>-45.149358140000004</v>
      </c>
      <c r="P34" s="106">
        <v>-82.67571903999999</v>
      </c>
      <c r="Q34" s="106">
        <v>-149.69661887000001</v>
      </c>
      <c r="R34" s="106">
        <v>-145.25241979800001</v>
      </c>
      <c r="S34" s="106">
        <v>-143.59949538000001</v>
      </c>
      <c r="T34" s="106">
        <v>-139.75554351</v>
      </c>
      <c r="U34" s="106">
        <v>-148.61143495000005</v>
      </c>
      <c r="V34" s="106">
        <v>-146.369012</v>
      </c>
      <c r="W34" s="106">
        <v>-138.30019806000001</v>
      </c>
      <c r="X34" s="106">
        <v>-132.35546719999991</v>
      </c>
      <c r="Y34" s="106">
        <v>-132.15093445000008</v>
      </c>
      <c r="Z34" s="106">
        <v>-131.77082073999998</v>
      </c>
      <c r="AA34" s="106">
        <v>-129.70881959000002</v>
      </c>
      <c r="AB34" s="106">
        <v>-129.91576233999996</v>
      </c>
      <c r="AC34" s="106">
        <v>-109.36741806999999</v>
      </c>
      <c r="AD34" s="106">
        <v>-112.02460821000005</v>
      </c>
      <c r="AE34" s="106">
        <v>-109.40472281999998</v>
      </c>
      <c r="AF34" s="106">
        <v>-109.71707488</v>
      </c>
      <c r="AG34" s="106">
        <v>-103.86214559999999</v>
      </c>
      <c r="AH34" s="106">
        <v>-104.46011140000002</v>
      </c>
      <c r="AI34" s="106">
        <v>-102.81302377999998</v>
      </c>
      <c r="AJ34" s="106">
        <v>-99.66857114000004</v>
      </c>
      <c r="AL34" s="106">
        <f t="shared" si="0"/>
        <v>-422.77411584800001</v>
      </c>
      <c r="AM34" s="106">
        <f t="shared" si="1"/>
        <v>-578.33548584000005</v>
      </c>
      <c r="AN34" s="106">
        <f t="shared" si="2"/>
        <v>-534.57742044999998</v>
      </c>
      <c r="AO34" s="106">
        <v>-481.01660821000002</v>
      </c>
      <c r="AP34" s="106">
        <f t="shared" si="3"/>
        <v>-427.44405469999998</v>
      </c>
    </row>
    <row r="35" spans="2:42" ht="14.4">
      <c r="B35" s="113" t="s">
        <v>173</v>
      </c>
      <c r="C35" s="159" t="s">
        <v>340</v>
      </c>
      <c r="D35" s="159" t="s">
        <v>340</v>
      </c>
      <c r="E35" s="159" t="s">
        <v>340</v>
      </c>
      <c r="F35" s="159" t="s">
        <v>340</v>
      </c>
      <c r="G35" s="159" t="s">
        <v>340</v>
      </c>
      <c r="H35" s="159" t="s">
        <v>340</v>
      </c>
      <c r="I35" s="159" t="s">
        <v>340</v>
      </c>
      <c r="J35" s="159" t="s">
        <v>340</v>
      </c>
      <c r="K35" s="106">
        <v>-0.57436413000000175</v>
      </c>
      <c r="L35" s="106">
        <v>-1.2696358699999983</v>
      </c>
      <c r="M35" s="106">
        <v>-1.1956634000000159</v>
      </c>
      <c r="N35" s="106">
        <v>-0.54681008999998415</v>
      </c>
      <c r="O35" s="106">
        <v>0.24247631500002806</v>
      </c>
      <c r="P35" s="106">
        <v>-0.55226261499999596</v>
      </c>
      <c r="Q35" s="106">
        <v>0.34996744000008495</v>
      </c>
      <c r="R35" s="106">
        <v>-0.58442798000015317</v>
      </c>
      <c r="S35" s="106">
        <v>-4.2468129699999402</v>
      </c>
      <c r="T35" s="106">
        <v>-4.3839505300000337</v>
      </c>
      <c r="U35" s="106">
        <v>0.18761105000008094</v>
      </c>
      <c r="V35" s="106">
        <v>-5.8986555500002869</v>
      </c>
      <c r="W35" s="106">
        <v>-2.1542858700000509</v>
      </c>
      <c r="X35" s="106">
        <v>-1.6254686899996154</v>
      </c>
      <c r="Y35" s="106">
        <v>-0.81874273000031872</v>
      </c>
      <c r="Z35" s="106">
        <v>-2.2933060299998758</v>
      </c>
      <c r="AA35" s="106">
        <v>-8.2923584299999344</v>
      </c>
      <c r="AB35" s="106">
        <v>-1.1751118199999624</v>
      </c>
      <c r="AC35" s="106">
        <v>-1.0322342000002394</v>
      </c>
      <c r="AD35" s="106">
        <v>-1.2705079799998629</v>
      </c>
      <c r="AE35" s="106">
        <v>-1.03618937</v>
      </c>
      <c r="AF35" s="106">
        <v>-1.6031661699999995</v>
      </c>
      <c r="AG35" s="106">
        <v>-1.2040466900000006</v>
      </c>
      <c r="AH35" s="106">
        <v>-5.0355124999999994</v>
      </c>
      <c r="AI35" s="106">
        <v>-0.49517345999999995</v>
      </c>
      <c r="AJ35" s="106">
        <v>-1.6011768299999998</v>
      </c>
      <c r="AL35" s="106">
        <f t="shared" si="0"/>
        <v>-0.54424684000003609</v>
      </c>
      <c r="AM35" s="106">
        <f t="shared" si="1"/>
        <v>-14.34180800000018</v>
      </c>
      <c r="AN35" s="106">
        <f t="shared" si="2"/>
        <v>-6.8918033199998607</v>
      </c>
      <c r="AO35" s="106">
        <v>-11.770212429999999</v>
      </c>
      <c r="AP35" s="106">
        <f t="shared" si="3"/>
        <v>-8.87891473</v>
      </c>
    </row>
    <row r="36" spans="2:42" ht="14.4">
      <c r="B36" s="99" t="s">
        <v>39</v>
      </c>
      <c r="C36" s="161" t="s">
        <v>340</v>
      </c>
      <c r="D36" s="161" t="s">
        <v>340</v>
      </c>
      <c r="E36" s="161" t="s">
        <v>340</v>
      </c>
      <c r="F36" s="161" t="s">
        <v>340</v>
      </c>
      <c r="G36" s="161" t="s">
        <v>340</v>
      </c>
      <c r="H36" s="161" t="s">
        <v>340</v>
      </c>
      <c r="I36" s="161" t="s">
        <v>340</v>
      </c>
      <c r="J36" s="161" t="s">
        <v>340</v>
      </c>
      <c r="K36" s="102">
        <v>16.317086949999965</v>
      </c>
      <c r="L36" s="102">
        <v>48.4431147600001</v>
      </c>
      <c r="M36" s="102">
        <v>38.908061159899475</v>
      </c>
      <c r="N36" s="102">
        <v>14.230410220000181</v>
      </c>
      <c r="O36" s="102">
        <f>SUM(O33,O34,O35)</f>
        <v>92.834238875000182</v>
      </c>
      <c r="P36" s="102">
        <f>SUM(P33,P34,P35)</f>
        <v>66.830208695000408</v>
      </c>
      <c r="Q36" s="102">
        <v>143.12186399999976</v>
      </c>
      <c r="R36" s="102">
        <v>-5.3380148279998707</v>
      </c>
      <c r="S36" s="102">
        <v>185.16672578000032</v>
      </c>
      <c r="T36" s="102">
        <v>107.10639797998518</v>
      </c>
      <c r="U36" s="102">
        <v>115.00886204001618</v>
      </c>
      <c r="V36" s="102">
        <v>-29.127408130002095</v>
      </c>
      <c r="W36" s="102">
        <v>157.21468794000143</v>
      </c>
      <c r="X36" s="102">
        <v>131.06087793999998</v>
      </c>
      <c r="Y36" s="102">
        <v>143.31960514999773</v>
      </c>
      <c r="Z36" s="102">
        <v>93.312433600002237</v>
      </c>
      <c r="AA36" s="102">
        <v>246.16010345999968</v>
      </c>
      <c r="AB36" s="102">
        <v>198.05282079000065</v>
      </c>
      <c r="AC36" s="102">
        <v>181.62781618000059</v>
      </c>
      <c r="AD36" s="102">
        <v>194.26122599999837</v>
      </c>
      <c r="AE36" s="102">
        <v>304.62673215067161</v>
      </c>
      <c r="AF36" s="102">
        <v>228.67140708625857</v>
      </c>
      <c r="AG36" s="102">
        <v>253.22556886717916</v>
      </c>
      <c r="AH36" s="102">
        <v>215.49388815604777</v>
      </c>
      <c r="AI36" s="102">
        <v>325.63822169201461</v>
      </c>
      <c r="AJ36" s="102">
        <v>274.05621112780341</v>
      </c>
      <c r="AL36" s="102">
        <f t="shared" si="0"/>
        <v>297.44829674200048</v>
      </c>
      <c r="AM36" s="102">
        <f t="shared" si="1"/>
        <v>378.15457766999958</v>
      </c>
      <c r="AN36" s="102">
        <f t="shared" si="2"/>
        <v>524.9076046300014</v>
      </c>
      <c r="AO36" s="102">
        <v>820.10196642999938</v>
      </c>
      <c r="AP36" s="102">
        <f t="shared" si="3"/>
        <v>1002.0175962601571</v>
      </c>
    </row>
    <row r="37" spans="2:42" ht="14.4">
      <c r="B37" s="113" t="s">
        <v>40</v>
      </c>
      <c r="C37" s="159" t="s">
        <v>340</v>
      </c>
      <c r="D37" s="159" t="s">
        <v>340</v>
      </c>
      <c r="E37" s="159" t="s">
        <v>340</v>
      </c>
      <c r="F37" s="159" t="s">
        <v>340</v>
      </c>
      <c r="G37" s="159" t="s">
        <v>340</v>
      </c>
      <c r="H37" s="159" t="s">
        <v>340</v>
      </c>
      <c r="I37" s="159" t="s">
        <v>340</v>
      </c>
      <c r="J37" s="159" t="s">
        <v>340</v>
      </c>
      <c r="K37" s="106">
        <v>-34.467202109999995</v>
      </c>
      <c r="L37" s="106">
        <v>-37.357186050000017</v>
      </c>
      <c r="M37" s="106">
        <v>-36.732327080000012</v>
      </c>
      <c r="N37" s="106">
        <v>-45.967162430000023</v>
      </c>
      <c r="O37" s="106">
        <v>-40.957267999999985</v>
      </c>
      <c r="P37" s="106">
        <v>-84.635198140000043</v>
      </c>
      <c r="Q37" s="106">
        <v>-144.58419315999998</v>
      </c>
      <c r="R37" s="106">
        <v>-159.75317139000015</v>
      </c>
      <c r="S37" s="106">
        <v>-274.98373128999992</v>
      </c>
      <c r="T37" s="106">
        <v>-172.48547692999966</v>
      </c>
      <c r="U37" s="106">
        <v>-169.9538419200004</v>
      </c>
      <c r="V37" s="106">
        <v>-176.62792286000013</v>
      </c>
      <c r="W37" s="106">
        <v>-201.98901760000012</v>
      </c>
      <c r="X37" s="106">
        <v>-189.09531995999998</v>
      </c>
      <c r="Y37" s="106">
        <v>-160.02342864999991</v>
      </c>
      <c r="Z37" s="106">
        <v>-191.66917214999933</v>
      </c>
      <c r="AA37" s="106">
        <v>-149.19534415999999</v>
      </c>
      <c r="AB37" s="106">
        <v>-194.12926975999989</v>
      </c>
      <c r="AC37" s="106">
        <v>-143.31262635000019</v>
      </c>
      <c r="AD37" s="106">
        <v>-147.39409941000036</v>
      </c>
      <c r="AE37" s="106">
        <v>-171.17768571999989</v>
      </c>
      <c r="AF37" s="106">
        <v>-188.90329476000011</v>
      </c>
      <c r="AG37" s="106">
        <v>-182.62717449000002</v>
      </c>
      <c r="AH37" s="106">
        <v>-206.45023913999989</v>
      </c>
      <c r="AI37" s="106">
        <v>-185.34494982000001</v>
      </c>
      <c r="AJ37" s="106">
        <v>-206.84633195000004</v>
      </c>
      <c r="AL37" s="106">
        <f t="shared" si="0"/>
        <v>-429.92983069000013</v>
      </c>
      <c r="AM37" s="106">
        <f t="shared" si="1"/>
        <v>-794.05097300000011</v>
      </c>
      <c r="AN37" s="106">
        <f t="shared" si="2"/>
        <v>-742.77693835999935</v>
      </c>
      <c r="AO37" s="106">
        <v>-634.03133968000043</v>
      </c>
      <c r="AP37" s="106">
        <f t="shared" si="3"/>
        <v>-749.1583941099999</v>
      </c>
    </row>
    <row r="38" spans="2:42" ht="14.4">
      <c r="B38" s="99" t="s">
        <v>41</v>
      </c>
      <c r="C38" s="161" t="s">
        <v>340</v>
      </c>
      <c r="D38" s="161" t="s">
        <v>340</v>
      </c>
      <c r="E38" s="161" t="s">
        <v>340</v>
      </c>
      <c r="F38" s="161" t="s">
        <v>340</v>
      </c>
      <c r="G38" s="161" t="s">
        <v>340</v>
      </c>
      <c r="H38" s="161" t="s">
        <v>340</v>
      </c>
      <c r="I38" s="161" t="s">
        <v>340</v>
      </c>
      <c r="J38" s="161" t="s">
        <v>340</v>
      </c>
      <c r="K38" s="102">
        <v>-18.150115160000031</v>
      </c>
      <c r="L38" s="102">
        <v>11.085928710000079</v>
      </c>
      <c r="M38" s="102">
        <v>2.1757340798994704</v>
      </c>
      <c r="N38" s="102">
        <v>-31.73675220999985</v>
      </c>
      <c r="O38" s="102">
        <f>SUM(O36,O37)</f>
        <v>51.876970875000197</v>
      </c>
      <c r="P38" s="102">
        <f>SUM(P36,P37)</f>
        <v>-17.804989444999634</v>
      </c>
      <c r="Q38" s="102">
        <v>-1.4623291600002091</v>
      </c>
      <c r="R38" s="102">
        <v>-165.09118621800002</v>
      </c>
      <c r="S38" s="102">
        <v>-89.817005509999603</v>
      </c>
      <c r="T38" s="102">
        <v>-65.379078950014488</v>
      </c>
      <c r="U38" s="102">
        <v>-54.944979879984217</v>
      </c>
      <c r="V38" s="102">
        <v>-205.75533099000222</v>
      </c>
      <c r="W38" s="102">
        <v>-44.774329659998699</v>
      </c>
      <c r="X38" s="102">
        <v>-58.03444202</v>
      </c>
      <c r="Y38" s="102">
        <v>-16.703823500002187</v>
      </c>
      <c r="Z38" s="102">
        <v>-98.35673854999709</v>
      </c>
      <c r="AA38" s="102">
        <v>96.964759299999685</v>
      </c>
      <c r="AB38" s="102">
        <v>3.9235510300007661</v>
      </c>
      <c r="AC38" s="102">
        <v>38.315189830000406</v>
      </c>
      <c r="AD38" s="102">
        <v>46.867126589998094</v>
      </c>
      <c r="AE38" s="102">
        <v>133.44904643067173</v>
      </c>
      <c r="AF38" s="102">
        <v>39.768112326258461</v>
      </c>
      <c r="AG38" s="102">
        <v>70.598394377179147</v>
      </c>
      <c r="AH38" s="102">
        <v>9.0436490160478797</v>
      </c>
      <c r="AI38" s="102">
        <v>140.2932718720146</v>
      </c>
      <c r="AJ38" s="102">
        <v>67.209879177803373</v>
      </c>
      <c r="AL38" s="102">
        <f t="shared" si="0"/>
        <v>-132.48153394799965</v>
      </c>
      <c r="AM38" s="102">
        <f t="shared" si="1"/>
        <v>-415.89639533000053</v>
      </c>
      <c r="AN38" s="102">
        <f t="shared" si="2"/>
        <v>-217.86933372999798</v>
      </c>
      <c r="AO38" s="102">
        <v>186.07062674999895</v>
      </c>
      <c r="AP38" s="102">
        <f t="shared" si="3"/>
        <v>252.85920215015722</v>
      </c>
    </row>
    <row r="39" spans="2:42" ht="14.4">
      <c r="B39" s="113" t="s">
        <v>232</v>
      </c>
      <c r="C39" s="159" t="s">
        <v>340</v>
      </c>
      <c r="D39" s="159" t="s">
        <v>340</v>
      </c>
      <c r="E39" s="159" t="s">
        <v>340</v>
      </c>
      <c r="F39" s="159" t="s">
        <v>340</v>
      </c>
      <c r="G39" s="159" t="s">
        <v>340</v>
      </c>
      <c r="H39" s="159" t="s">
        <v>340</v>
      </c>
      <c r="I39" s="159" t="s">
        <v>340</v>
      </c>
      <c r="J39" s="159" t="s">
        <v>340</v>
      </c>
      <c r="K39" s="106">
        <v>-0.69471884999999967</v>
      </c>
      <c r="L39" s="106">
        <v>-1.6006604600000007</v>
      </c>
      <c r="M39" s="106">
        <v>-0.65887365999999936</v>
      </c>
      <c r="N39" s="106">
        <v>-1.3515653000000007</v>
      </c>
      <c r="O39" s="106">
        <v>0.21901800000000016</v>
      </c>
      <c r="P39" s="106">
        <v>22.715504640000013</v>
      </c>
      <c r="Q39" s="106">
        <v>15.920592619999987</v>
      </c>
      <c r="R39" s="106">
        <v>12.298824969999998</v>
      </c>
      <c r="S39" s="106">
        <v>6.4327453299999977</v>
      </c>
      <c r="T39" s="106">
        <v>19.546795789999997</v>
      </c>
      <c r="U39" s="106">
        <v>26.227603380000009</v>
      </c>
      <c r="V39" s="106">
        <v>375.19753741</v>
      </c>
      <c r="W39" s="106">
        <v>3.4295766900000006</v>
      </c>
      <c r="X39" s="106">
        <v>0.21589648999999822</v>
      </c>
      <c r="Y39" s="106">
        <v>4.1787057700000023</v>
      </c>
      <c r="Z39" s="106">
        <v>-3.1210346099999997</v>
      </c>
      <c r="AA39" s="106">
        <v>0.55803670999999966</v>
      </c>
      <c r="AB39" s="106">
        <v>0.38901139999999934</v>
      </c>
      <c r="AC39" s="106">
        <v>15.420825980000005</v>
      </c>
      <c r="AD39" s="106">
        <v>2.0087834899999955</v>
      </c>
      <c r="AE39" s="106">
        <v>6.7536314000000006</v>
      </c>
      <c r="AF39" s="106">
        <v>-2.8441389599999973</v>
      </c>
      <c r="AG39" s="106">
        <v>-2.0567345900000022</v>
      </c>
      <c r="AH39" s="106">
        <v>1.9530974500000025</v>
      </c>
      <c r="AI39" s="106">
        <v>-1.34267885</v>
      </c>
      <c r="AJ39" s="106">
        <v>-0.78756076999999935</v>
      </c>
      <c r="AL39" s="106">
        <f t="shared" si="0"/>
        <v>51.153940229999996</v>
      </c>
      <c r="AM39" s="106">
        <f t="shared" si="1"/>
        <v>427.40468191000002</v>
      </c>
      <c r="AN39" s="106">
        <f t="shared" si="2"/>
        <v>4.7031443400000015</v>
      </c>
      <c r="AO39" s="106">
        <v>18.37665758</v>
      </c>
      <c r="AP39" s="106">
        <f t="shared" si="3"/>
        <v>3.8058553000000037</v>
      </c>
    </row>
    <row r="40" spans="2:42" ht="14.4">
      <c r="B40" s="99" t="s">
        <v>233</v>
      </c>
      <c r="C40" s="161" t="s">
        <v>340</v>
      </c>
      <c r="D40" s="161" t="s">
        <v>340</v>
      </c>
      <c r="E40" s="161" t="s">
        <v>340</v>
      </c>
      <c r="F40" s="161" t="s">
        <v>340</v>
      </c>
      <c r="G40" s="161" t="s">
        <v>340</v>
      </c>
      <c r="H40" s="161" t="s">
        <v>340</v>
      </c>
      <c r="I40" s="161" t="s">
        <v>340</v>
      </c>
      <c r="J40" s="161" t="s">
        <v>340</v>
      </c>
      <c r="K40" s="102">
        <v>-18.844834010000032</v>
      </c>
      <c r="L40" s="114">
        <v>9.4852682500000789</v>
      </c>
      <c r="M40" s="102">
        <v>1.5168604198994728</v>
      </c>
      <c r="N40" s="102">
        <v>-33.088317509999854</v>
      </c>
      <c r="O40" s="102">
        <f>SUM(O38,O39)</f>
        <v>52.095988875000195</v>
      </c>
      <c r="P40" s="102">
        <f>SUM(P38,P39)</f>
        <v>4.9105151950003787</v>
      </c>
      <c r="Q40" s="102">
        <v>14.45826345999977</v>
      </c>
      <c r="R40" s="102">
        <v>-152.79236124800002</v>
      </c>
      <c r="S40" s="102">
        <v>-83.3842601799996</v>
      </c>
      <c r="T40" s="102">
        <v>-45.832283160014491</v>
      </c>
      <c r="U40" s="102">
        <v>-28.717376499984208</v>
      </c>
      <c r="V40" s="102">
        <v>169.44220641999777</v>
      </c>
      <c r="W40" s="102">
        <v>-41.344752969998702</v>
      </c>
      <c r="X40" s="102">
        <v>-57.818545530000002</v>
      </c>
      <c r="Y40" s="102">
        <v>-12.525117730002185</v>
      </c>
      <c r="Z40" s="102">
        <v>-101.47777315999708</v>
      </c>
      <c r="AA40" s="102">
        <v>97.522796009999681</v>
      </c>
      <c r="AB40" s="102">
        <v>4.3125624300007654</v>
      </c>
      <c r="AC40" s="102">
        <v>53.73601581000041</v>
      </c>
      <c r="AD40" s="102">
        <v>48.875910079998079</v>
      </c>
      <c r="AE40" s="102">
        <v>140.20267783067172</v>
      </c>
      <c r="AF40" s="102">
        <v>36.92397336625848</v>
      </c>
      <c r="AG40" s="102">
        <v>68.541659787179128</v>
      </c>
      <c r="AH40" s="102">
        <v>10.99674646604791</v>
      </c>
      <c r="AI40" s="102">
        <v>138.9505930220146</v>
      </c>
      <c r="AJ40" s="102">
        <v>66.422318407803374</v>
      </c>
      <c r="AL40" s="102">
        <f t="shared" si="0"/>
        <v>-81.327593717999676</v>
      </c>
      <c r="AM40" s="102">
        <f t="shared" si="1"/>
        <v>11.508286579999492</v>
      </c>
      <c r="AN40" s="102">
        <f t="shared" si="2"/>
        <v>-213.16618938999795</v>
      </c>
      <c r="AO40" s="102">
        <v>204.44728432999895</v>
      </c>
      <c r="AP40" s="102">
        <f t="shared" si="3"/>
        <v>256.66505745015724</v>
      </c>
    </row>
    <row r="41" spans="2:42" ht="14.4">
      <c r="B41" s="113" t="s">
        <v>43</v>
      </c>
      <c r="C41" s="159" t="s">
        <v>340</v>
      </c>
      <c r="D41" s="159" t="s">
        <v>340</v>
      </c>
      <c r="E41" s="159" t="s">
        <v>340</v>
      </c>
      <c r="F41" s="159" t="s">
        <v>340</v>
      </c>
      <c r="G41" s="159" t="s">
        <v>340</v>
      </c>
      <c r="H41" s="159" t="s">
        <v>340</v>
      </c>
      <c r="I41" s="159" t="s">
        <v>340</v>
      </c>
      <c r="J41" s="159" t="s">
        <v>340</v>
      </c>
      <c r="K41" s="106">
        <v>0</v>
      </c>
      <c r="L41" s="115">
        <v>0.45900000000000002</v>
      </c>
      <c r="M41" s="106">
        <v>0</v>
      </c>
      <c r="N41" s="106">
        <v>0</v>
      </c>
      <c r="O41" s="106">
        <v>2.1008362209854967</v>
      </c>
      <c r="P41" s="106">
        <v>2.0058345927252139</v>
      </c>
      <c r="Q41" s="106">
        <v>1.3095698647370924</v>
      </c>
      <c r="R41" s="106">
        <v>0.92122626639459781</v>
      </c>
      <c r="S41" s="106">
        <v>6.7572005144978977</v>
      </c>
      <c r="T41" s="106">
        <v>35.500731376183261</v>
      </c>
      <c r="U41" s="106">
        <v>17.953942200958835</v>
      </c>
      <c r="V41" s="106">
        <v>53.494385153860314</v>
      </c>
      <c r="W41" s="106">
        <v>35.861881981157083</v>
      </c>
      <c r="X41" s="106">
        <v>43.996139829876839</v>
      </c>
      <c r="Y41" s="106">
        <v>17.707047301305295</v>
      </c>
      <c r="Z41" s="106">
        <v>18.893673015347673</v>
      </c>
      <c r="AA41" s="106">
        <v>32.988207527317499</v>
      </c>
      <c r="AB41" s="106">
        <v>18.995764599342792</v>
      </c>
      <c r="AC41" s="106">
        <v>34.290845892426987</v>
      </c>
      <c r="AD41" s="106">
        <v>33.02518198091272</v>
      </c>
      <c r="AE41" s="106">
        <v>44.478999999999999</v>
      </c>
      <c r="AF41" s="106">
        <v>27.384540876929464</v>
      </c>
      <c r="AG41" s="106">
        <v>31.998459123070532</v>
      </c>
      <c r="AH41" s="106">
        <v>29.048000000000002</v>
      </c>
      <c r="AI41" s="106">
        <v>32.737620632014028</v>
      </c>
      <c r="AJ41" s="106">
        <v>37.293816767803605</v>
      </c>
      <c r="AL41" s="106">
        <f t="shared" si="0"/>
        <v>6.3374669448424008</v>
      </c>
      <c r="AM41" s="106">
        <f t="shared" si="1"/>
        <v>113.70625924550031</v>
      </c>
      <c r="AN41" s="106">
        <f t="shared" si="2"/>
        <v>116.45874212768689</v>
      </c>
      <c r="AO41" s="106">
        <v>119.3</v>
      </c>
      <c r="AP41" s="106">
        <f t="shared" si="3"/>
        <v>132.91</v>
      </c>
    </row>
    <row r="42" spans="2:42" ht="28.8">
      <c r="B42" s="99" t="s">
        <v>291</v>
      </c>
      <c r="C42" s="161" t="s">
        <v>340</v>
      </c>
      <c r="D42" s="161" t="s">
        <v>340</v>
      </c>
      <c r="E42" s="161" t="s">
        <v>340</v>
      </c>
      <c r="F42" s="161" t="s">
        <v>340</v>
      </c>
      <c r="G42" s="161" t="s">
        <v>340</v>
      </c>
      <c r="H42" s="161" t="s">
        <v>340</v>
      </c>
      <c r="I42" s="161" t="s">
        <v>340</v>
      </c>
      <c r="J42" s="161" t="s">
        <v>340</v>
      </c>
      <c r="K42" s="102">
        <v>-18.844834010000032</v>
      </c>
      <c r="L42" s="102">
        <v>9.0262682500000793</v>
      </c>
      <c r="M42" s="102">
        <v>1.5168604198994728</v>
      </c>
      <c r="N42" s="102">
        <v>-33.088317509999854</v>
      </c>
      <c r="O42" s="102">
        <f>O40-O41</f>
        <v>49.995152654014696</v>
      </c>
      <c r="P42" s="102">
        <f>P40-P41</f>
        <v>2.9046806022751648</v>
      </c>
      <c r="Q42" s="102">
        <v>13.148693595262678</v>
      </c>
      <c r="R42" s="102">
        <v>-153.71358751439462</v>
      </c>
      <c r="S42" s="102">
        <v>-90.141460694497496</v>
      </c>
      <c r="T42" s="102">
        <v>-81.333014536197751</v>
      </c>
      <c r="U42" s="102">
        <v>-46.671318700943047</v>
      </c>
      <c r="V42" s="102">
        <v>115.94782126613745</v>
      </c>
      <c r="W42" s="102">
        <v>-77.206634951155792</v>
      </c>
      <c r="X42" s="102">
        <v>-101.81468535987685</v>
      </c>
      <c r="Y42" s="102">
        <v>-30.232165031307481</v>
      </c>
      <c r="Z42" s="102">
        <v>-120.37144617534476</v>
      </c>
      <c r="AA42" s="102">
        <v>64.534588482682182</v>
      </c>
      <c r="AB42" s="102">
        <v>-14.683202169342026</v>
      </c>
      <c r="AC42" s="102">
        <v>19.445169917573423</v>
      </c>
      <c r="AD42" s="102">
        <v>15.850728099085373</v>
      </c>
      <c r="AE42" s="102">
        <v>95.723677830671718</v>
      </c>
      <c r="AF42" s="102">
        <v>9.5394324893290161</v>
      </c>
      <c r="AG42" s="102">
        <v>36.543200664108596</v>
      </c>
      <c r="AH42" s="102">
        <v>-18.051253533952092</v>
      </c>
      <c r="AI42" s="102">
        <v>106.21297239000057</v>
      </c>
      <c r="AJ42" s="102">
        <v>29.128501639999769</v>
      </c>
      <c r="AL42" s="102">
        <f t="shared" si="0"/>
        <v>-87.66506066284208</v>
      </c>
      <c r="AM42" s="102">
        <f t="shared" si="1"/>
        <v>-102.19797266550086</v>
      </c>
      <c r="AN42" s="102">
        <f t="shared" si="2"/>
        <v>-329.6249315176849</v>
      </c>
      <c r="AO42" s="102">
        <v>85.147284329998953</v>
      </c>
      <c r="AP42" s="102">
        <f t="shared" si="3"/>
        <v>123.75505745015724</v>
      </c>
    </row>
    <row r="43" spans="2:42" ht="14.4">
      <c r="B43" s="113" t="s">
        <v>286</v>
      </c>
      <c r="C43" s="159" t="s">
        <v>340</v>
      </c>
      <c r="D43" s="159" t="s">
        <v>340</v>
      </c>
      <c r="E43" s="159" t="s">
        <v>340</v>
      </c>
      <c r="F43" s="159" t="s">
        <v>340</v>
      </c>
      <c r="G43" s="159" t="s">
        <v>340</v>
      </c>
      <c r="H43" s="159" t="s">
        <v>340</v>
      </c>
      <c r="I43" s="159" t="s">
        <v>340</v>
      </c>
      <c r="J43" s="159" t="s">
        <v>340</v>
      </c>
      <c r="K43" s="106">
        <v>62.692159650000001</v>
      </c>
      <c r="L43" s="106">
        <v>4.1179766699999831</v>
      </c>
      <c r="M43" s="106">
        <v>18.286676841600013</v>
      </c>
      <c r="N43" s="106">
        <v>10.610820660000016</v>
      </c>
      <c r="O43" s="106">
        <v>6.3526970601000006</v>
      </c>
      <c r="P43" s="106">
        <v>15.800320789999999</v>
      </c>
      <c r="Q43" s="106">
        <v>45.447254939999979</v>
      </c>
      <c r="R43" s="106">
        <v>13.277792599999998</v>
      </c>
      <c r="S43" s="106">
        <v>0.74766756000000023</v>
      </c>
      <c r="T43" s="106">
        <v>14.71398114</v>
      </c>
      <c r="U43" s="106">
        <v>15.756950090000002</v>
      </c>
      <c r="V43" s="106">
        <v>52.510151210000004</v>
      </c>
      <c r="W43" s="106">
        <v>50.497208046299995</v>
      </c>
      <c r="X43" s="106">
        <v>8.696587497600035</v>
      </c>
      <c r="Y43" s="106">
        <v>25.309090476999891</v>
      </c>
      <c r="Z43" s="106">
        <v>33.657603497500034</v>
      </c>
      <c r="AA43" s="106">
        <v>0.43086939000000157</v>
      </c>
      <c r="AB43" s="106">
        <v>0.71220315999999606</v>
      </c>
      <c r="AC43" s="106">
        <v>29.540679290000007</v>
      </c>
      <c r="AD43" s="106">
        <v>-21.591653234936999</v>
      </c>
      <c r="AE43" s="106">
        <v>4.137259837788001</v>
      </c>
      <c r="AF43" s="106">
        <v>4.1848025676439811</v>
      </c>
      <c r="AG43" s="106">
        <v>1.5920630563390183</v>
      </c>
      <c r="AH43" s="106">
        <v>1.1587138373500014</v>
      </c>
      <c r="AI43" s="106">
        <v>6.7562279135730003</v>
      </c>
      <c r="AJ43" s="106">
        <v>7.5967398330999636E-2</v>
      </c>
      <c r="AL43" s="106">
        <f t="shared" si="0"/>
        <v>80.878065390099977</v>
      </c>
      <c r="AM43" s="106">
        <f t="shared" si="1"/>
        <v>83.728750000000005</v>
      </c>
      <c r="AN43" s="106">
        <f t="shared" si="2"/>
        <v>118.16048951839996</v>
      </c>
      <c r="AO43" s="106">
        <v>9.0920986050630077</v>
      </c>
      <c r="AP43" s="106">
        <f t="shared" si="3"/>
        <v>11.072839299121002</v>
      </c>
    </row>
    <row r="44" spans="2:42" ht="14.4">
      <c r="B44" s="113" t="s">
        <v>312</v>
      </c>
      <c r="C44" s="159" t="s">
        <v>340</v>
      </c>
      <c r="D44" s="159" t="s">
        <v>340</v>
      </c>
      <c r="E44" s="159" t="s">
        <v>340</v>
      </c>
      <c r="F44" s="159" t="s">
        <v>340</v>
      </c>
      <c r="G44" s="159" t="s">
        <v>340</v>
      </c>
      <c r="H44" s="159" t="s">
        <v>340</v>
      </c>
      <c r="I44" s="159" t="s">
        <v>340</v>
      </c>
      <c r="J44" s="159" t="s">
        <v>340</v>
      </c>
      <c r="K44" s="106">
        <v>0</v>
      </c>
      <c r="L44" s="106">
        <v>0</v>
      </c>
      <c r="M44" s="106">
        <v>0</v>
      </c>
      <c r="N44" s="106">
        <v>0</v>
      </c>
      <c r="O44" s="106">
        <v>0</v>
      </c>
      <c r="P44" s="106">
        <v>0</v>
      </c>
      <c r="Q44" s="106">
        <v>0</v>
      </c>
      <c r="R44" s="106">
        <v>0</v>
      </c>
      <c r="S44" s="106">
        <v>0</v>
      </c>
      <c r="T44" s="106">
        <v>0</v>
      </c>
      <c r="U44" s="106">
        <v>0</v>
      </c>
      <c r="V44" s="106">
        <v>0</v>
      </c>
      <c r="W44" s="106">
        <v>0</v>
      </c>
      <c r="X44" s="106">
        <v>0</v>
      </c>
      <c r="Y44" s="106">
        <v>0</v>
      </c>
      <c r="Z44" s="106">
        <v>0</v>
      </c>
      <c r="AA44" s="106">
        <v>0</v>
      </c>
      <c r="AB44" s="106">
        <v>0</v>
      </c>
      <c r="AC44" s="106">
        <v>-16.024000000000001</v>
      </c>
      <c r="AD44" s="106">
        <v>0</v>
      </c>
      <c r="AE44" s="106">
        <v>0</v>
      </c>
      <c r="AF44" s="106">
        <v>0</v>
      </c>
      <c r="AG44" s="106">
        <v>0</v>
      </c>
      <c r="AH44" s="106">
        <v>0</v>
      </c>
      <c r="AI44" s="106">
        <v>0</v>
      </c>
      <c r="AJ44" s="106">
        <v>0</v>
      </c>
      <c r="AL44" s="106">
        <f t="shared" si="0"/>
        <v>0</v>
      </c>
      <c r="AM44" s="106">
        <f t="shared" si="1"/>
        <v>0</v>
      </c>
      <c r="AN44" s="106">
        <f t="shared" si="2"/>
        <v>0</v>
      </c>
      <c r="AO44" s="106">
        <v>-16.024000000000001</v>
      </c>
      <c r="AP44" s="106">
        <f t="shared" si="3"/>
        <v>0</v>
      </c>
    </row>
    <row r="45" spans="2:42" ht="14.4">
      <c r="B45" s="113" t="s">
        <v>248</v>
      </c>
      <c r="C45" s="159" t="s">
        <v>340</v>
      </c>
      <c r="D45" s="159" t="s">
        <v>340</v>
      </c>
      <c r="E45" s="159" t="s">
        <v>340</v>
      </c>
      <c r="F45" s="159" t="s">
        <v>340</v>
      </c>
      <c r="G45" s="159" t="s">
        <v>340</v>
      </c>
      <c r="H45" s="159" t="s">
        <v>340</v>
      </c>
      <c r="I45" s="159" t="s">
        <v>340</v>
      </c>
      <c r="J45" s="159" t="s">
        <v>340</v>
      </c>
      <c r="K45" s="159" t="s">
        <v>340</v>
      </c>
      <c r="L45" s="159" t="s">
        <v>340</v>
      </c>
      <c r="M45" s="159" t="s">
        <v>340</v>
      </c>
      <c r="N45" s="159" t="s">
        <v>340</v>
      </c>
      <c r="O45" s="106">
        <v>4.6559999999999997</v>
      </c>
      <c r="P45" s="115">
        <v>23.738</v>
      </c>
      <c r="Q45" s="115">
        <v>42.054000000000009</v>
      </c>
      <c r="R45" s="106">
        <v>48.165999999999997</v>
      </c>
      <c r="S45" s="106">
        <v>43.65</v>
      </c>
      <c r="T45" s="106">
        <v>42.65</v>
      </c>
      <c r="U45" s="106">
        <v>43.797999999999988</v>
      </c>
      <c r="V45" s="106">
        <v>42.267000000000017</v>
      </c>
      <c r="W45" s="106">
        <v>41.390999999999991</v>
      </c>
      <c r="X45" s="106">
        <v>42.899708461823707</v>
      </c>
      <c r="Y45" s="115">
        <v>39.475291538176293</v>
      </c>
      <c r="Z45" s="115">
        <v>41.287000000000006</v>
      </c>
      <c r="AA45" s="115">
        <v>39.688000000000002</v>
      </c>
      <c r="AB45" s="115">
        <v>20.217489965600002</v>
      </c>
      <c r="AC45" s="115">
        <v>16.02422518320099</v>
      </c>
      <c r="AD45" s="115">
        <v>14.59298252852696</v>
      </c>
      <c r="AE45" s="115">
        <v>15.448283670129999</v>
      </c>
      <c r="AF45" s="115">
        <v>15.439657359088997</v>
      </c>
      <c r="AG45" s="115">
        <v>12.154808484431999</v>
      </c>
      <c r="AH45" s="106">
        <v>12.022619954514013</v>
      </c>
      <c r="AI45" s="106">
        <v>11.80978270716</v>
      </c>
      <c r="AJ45" s="106">
        <v>9.435023962092</v>
      </c>
      <c r="AL45" s="115">
        <f t="shared" si="0"/>
        <v>118.614</v>
      </c>
      <c r="AM45" s="115">
        <f t="shared" si="1"/>
        <v>172.36500000000001</v>
      </c>
      <c r="AN45" s="115">
        <f t="shared" si="2"/>
        <v>165.053</v>
      </c>
      <c r="AO45" s="115">
        <v>90.522697677327955</v>
      </c>
      <c r="AP45" s="115">
        <f t="shared" si="3"/>
        <v>55.065369468165009</v>
      </c>
    </row>
    <row r="46" spans="2:42" ht="14.4">
      <c r="B46" s="113" t="s">
        <v>308</v>
      </c>
      <c r="C46" s="159" t="s">
        <v>340</v>
      </c>
      <c r="D46" s="159" t="s">
        <v>340</v>
      </c>
      <c r="E46" s="159" t="s">
        <v>340</v>
      </c>
      <c r="F46" s="159" t="s">
        <v>340</v>
      </c>
      <c r="G46" s="159" t="s">
        <v>340</v>
      </c>
      <c r="H46" s="159" t="s">
        <v>340</v>
      </c>
      <c r="I46" s="159" t="s">
        <v>340</v>
      </c>
      <c r="J46" s="159" t="s">
        <v>340</v>
      </c>
      <c r="K46" s="159" t="s">
        <v>340</v>
      </c>
      <c r="L46" s="159" t="s">
        <v>340</v>
      </c>
      <c r="M46" s="159" t="s">
        <v>340</v>
      </c>
      <c r="N46" s="159" t="s">
        <v>340</v>
      </c>
      <c r="O46" s="106">
        <v>0</v>
      </c>
      <c r="P46" s="115">
        <v>0</v>
      </c>
      <c r="Q46" s="115">
        <v>0</v>
      </c>
      <c r="R46" s="106">
        <v>0</v>
      </c>
      <c r="S46" s="106">
        <v>12.356999999999999</v>
      </c>
      <c r="T46" s="106">
        <v>0</v>
      </c>
      <c r="U46" s="106">
        <v>0</v>
      </c>
      <c r="V46" s="106">
        <v>0</v>
      </c>
      <c r="W46" s="106">
        <v>0</v>
      </c>
      <c r="X46" s="106">
        <v>0</v>
      </c>
      <c r="Y46" s="106">
        <v>0</v>
      </c>
      <c r="Z46" s="106">
        <v>0</v>
      </c>
      <c r="AA46" s="106">
        <v>0</v>
      </c>
      <c r="AB46" s="106">
        <v>1.6802569500000002</v>
      </c>
      <c r="AC46" s="106">
        <v>0</v>
      </c>
      <c r="AD46" s="106">
        <v>0</v>
      </c>
      <c r="AE46" s="106">
        <v>0</v>
      </c>
      <c r="AF46" s="106">
        <v>0</v>
      </c>
      <c r="AG46" s="106">
        <v>0</v>
      </c>
      <c r="AH46" s="106">
        <v>0</v>
      </c>
      <c r="AI46" s="106">
        <v>0</v>
      </c>
      <c r="AJ46" s="106">
        <v>0</v>
      </c>
      <c r="AL46" s="106">
        <f t="shared" si="0"/>
        <v>0</v>
      </c>
      <c r="AM46" s="106">
        <f t="shared" si="1"/>
        <v>12.356999999999999</v>
      </c>
      <c r="AN46" s="106">
        <f t="shared" si="2"/>
        <v>0</v>
      </c>
      <c r="AO46" s="106">
        <v>1.6802569500000002</v>
      </c>
      <c r="AP46" s="106">
        <f t="shared" si="3"/>
        <v>0</v>
      </c>
    </row>
    <row r="47" spans="2:42" ht="28.8">
      <c r="B47" s="113" t="s">
        <v>309</v>
      </c>
      <c r="C47" s="159" t="s">
        <v>340</v>
      </c>
      <c r="D47" s="159" t="s">
        <v>340</v>
      </c>
      <c r="E47" s="159" t="s">
        <v>340</v>
      </c>
      <c r="F47" s="159" t="s">
        <v>340</v>
      </c>
      <c r="G47" s="159" t="s">
        <v>340</v>
      </c>
      <c r="H47" s="159" t="s">
        <v>340</v>
      </c>
      <c r="I47" s="159" t="s">
        <v>340</v>
      </c>
      <c r="J47" s="159" t="s">
        <v>340</v>
      </c>
      <c r="K47" s="159" t="s">
        <v>340</v>
      </c>
      <c r="L47" s="159" t="s">
        <v>340</v>
      </c>
      <c r="M47" s="159" t="s">
        <v>340</v>
      </c>
      <c r="N47" s="159" t="s">
        <v>340</v>
      </c>
      <c r="O47" s="106">
        <v>0</v>
      </c>
      <c r="P47" s="115">
        <v>0</v>
      </c>
      <c r="Q47" s="115">
        <v>0</v>
      </c>
      <c r="R47" s="106">
        <v>0</v>
      </c>
      <c r="S47" s="106">
        <v>84.384</v>
      </c>
      <c r="T47" s="106">
        <v>0</v>
      </c>
      <c r="U47" s="106">
        <v>0</v>
      </c>
      <c r="V47" s="106">
        <v>0</v>
      </c>
      <c r="W47" s="106">
        <v>0</v>
      </c>
      <c r="X47" s="106">
        <v>0</v>
      </c>
      <c r="Y47" s="106">
        <v>0</v>
      </c>
      <c r="Z47" s="106">
        <v>0</v>
      </c>
      <c r="AA47" s="106">
        <v>0</v>
      </c>
      <c r="AB47" s="106">
        <v>16.5993706874</v>
      </c>
      <c r="AC47" s="106">
        <v>0</v>
      </c>
      <c r="AD47" s="106">
        <v>0</v>
      </c>
      <c r="AE47" s="106">
        <v>0</v>
      </c>
      <c r="AF47" s="106">
        <v>0</v>
      </c>
      <c r="AG47" s="106">
        <v>0</v>
      </c>
      <c r="AH47" s="106">
        <v>0</v>
      </c>
      <c r="AI47" s="106">
        <v>0</v>
      </c>
      <c r="AJ47" s="106">
        <v>0</v>
      </c>
      <c r="AL47" s="106">
        <f t="shared" si="0"/>
        <v>0</v>
      </c>
      <c r="AM47" s="106">
        <f t="shared" si="1"/>
        <v>84.384</v>
      </c>
      <c r="AN47" s="106">
        <f t="shared" si="2"/>
        <v>0</v>
      </c>
      <c r="AO47" s="106">
        <v>16.5993706874</v>
      </c>
      <c r="AP47" s="106">
        <f t="shared" si="3"/>
        <v>0</v>
      </c>
    </row>
    <row r="48" spans="2:42" ht="28.8">
      <c r="B48" s="99" t="s">
        <v>388</v>
      </c>
      <c r="C48" s="161" t="s">
        <v>340</v>
      </c>
      <c r="D48" s="161" t="s">
        <v>340</v>
      </c>
      <c r="E48" s="161" t="s">
        <v>340</v>
      </c>
      <c r="F48" s="161" t="s">
        <v>340</v>
      </c>
      <c r="G48" s="161" t="s">
        <v>340</v>
      </c>
      <c r="H48" s="161" t="s">
        <v>340</v>
      </c>
      <c r="I48" s="161" t="s">
        <v>340</v>
      </c>
      <c r="J48" s="161" t="s">
        <v>340</v>
      </c>
      <c r="K48" s="218">
        <f t="shared" ref="K48:M48" si="4">SUM(K42:K47)</f>
        <v>43.847325639999966</v>
      </c>
      <c r="L48" s="218">
        <f t="shared" si="4"/>
        <v>13.144244920000062</v>
      </c>
      <c r="M48" s="218">
        <f t="shared" si="4"/>
        <v>19.803537261499486</v>
      </c>
      <c r="N48" s="218">
        <f>SUM(N42:N47)</f>
        <v>-22.477496849999838</v>
      </c>
      <c r="O48" s="102">
        <f>SUM(O42,O43,O44,O45,O46,O47)</f>
        <v>61.003849714114693</v>
      </c>
      <c r="P48" s="102">
        <f>SUM(P42,P43,P44,P45,P46,P47)</f>
        <v>42.443001392275164</v>
      </c>
      <c r="Q48" s="102">
        <v>100.64994853526267</v>
      </c>
      <c r="R48" s="102">
        <v>-92.269794914394623</v>
      </c>
      <c r="S48" s="102">
        <v>50.997206865502498</v>
      </c>
      <c r="T48" s="102">
        <v>-23.969033396197752</v>
      </c>
      <c r="U48" s="102">
        <v>12.883631389056944</v>
      </c>
      <c r="V48" s="102">
        <v>210.72497247613748</v>
      </c>
      <c r="W48" s="102">
        <v>14.681573095144195</v>
      </c>
      <c r="X48" s="102">
        <v>-50.218389400453106</v>
      </c>
      <c r="Y48" s="102">
        <v>34.552216983868703</v>
      </c>
      <c r="Z48" s="102">
        <v>-45.426842677844718</v>
      </c>
      <c r="AA48" s="102">
        <v>104.65345787268218</v>
      </c>
      <c r="AB48" s="102">
        <v>24.526118593657973</v>
      </c>
      <c r="AC48" s="102">
        <v>48.984074390774467</v>
      </c>
      <c r="AD48" s="102">
        <v>8.854057392675287</v>
      </c>
      <c r="AE48" s="102">
        <v>115.30922133858971</v>
      </c>
      <c r="AF48" s="102">
        <v>29.163892416061998</v>
      </c>
      <c r="AG48" s="102">
        <v>50.290072204879607</v>
      </c>
      <c r="AH48" s="102">
        <v>-4.869919742088058</v>
      </c>
      <c r="AI48" s="102">
        <v>124.77898301073357</v>
      </c>
      <c r="AJ48" s="102">
        <v>38.639493000422775</v>
      </c>
      <c r="AL48" s="102">
        <f t="shared" si="0"/>
        <v>111.8270047272579</v>
      </c>
      <c r="AM48" s="102">
        <f t="shared" si="1"/>
        <v>250.63677733449919</v>
      </c>
      <c r="AN48" s="102">
        <f t="shared" si="2"/>
        <v>-46.411441999284925</v>
      </c>
      <c r="AO48" s="102">
        <v>187.01770824978993</v>
      </c>
      <c r="AP48" s="102">
        <f t="shared" si="3"/>
        <v>189.89326621744326</v>
      </c>
    </row>
    <row r="49" spans="2:36" ht="14.4">
      <c r="K49" s="72"/>
      <c r="L49" s="72"/>
      <c r="M49" s="72"/>
      <c r="N49" s="72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  <c r="AF49" s="84"/>
      <c r="AG49" s="84"/>
      <c r="AH49" s="84"/>
      <c r="AI49" s="84"/>
      <c r="AJ49" s="84"/>
    </row>
    <row r="50" spans="2:36" ht="14.4">
      <c r="B50" s="79" t="s">
        <v>246</v>
      </c>
      <c r="C50" s="79"/>
      <c r="D50" s="79"/>
      <c r="E50" s="79"/>
      <c r="F50" s="79"/>
      <c r="G50" s="79"/>
      <c r="H50" s="79"/>
      <c r="I50" s="79"/>
      <c r="J50" s="79"/>
      <c r="K50" s="322"/>
      <c r="W50" s="72"/>
      <c r="X50" s="72"/>
      <c r="Y50" s="72"/>
      <c r="Z50" s="72"/>
      <c r="AA50" s="72"/>
      <c r="AB50" s="72"/>
      <c r="AC50" s="72"/>
      <c r="AD50" s="72"/>
      <c r="AE50" s="72"/>
      <c r="AF50" s="84"/>
      <c r="AG50" s="84"/>
      <c r="AH50" s="84"/>
      <c r="AI50" s="84"/>
      <c r="AJ50" s="84"/>
    </row>
    <row r="51" spans="2:36" ht="14.4">
      <c r="B51" s="79" t="s">
        <v>310</v>
      </c>
      <c r="C51" s="79"/>
      <c r="D51" s="79"/>
      <c r="E51" s="79"/>
      <c r="F51" s="79"/>
      <c r="G51" s="79"/>
      <c r="H51" s="79"/>
      <c r="I51" s="79"/>
      <c r="J51" s="79"/>
    </row>
  </sheetData>
  <pageMargins left="0.511811024" right="0.511811024" top="0.78740157499999996" bottom="0.78740157499999996" header="0.31496062000000002" footer="0.31496062000000002"/>
  <ignoredErrors>
    <ignoredError sqref="AL6:AN48 AL5:AN5 AP5:AP48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7AE85-34B7-4725-92E8-F34EF7924392}">
  <sheetPr>
    <tabColor rgb="FF92D050"/>
  </sheetPr>
  <dimension ref="B1:AR23"/>
  <sheetViews>
    <sheetView showGridLines="0" zoomScale="85" zoomScaleNormal="85" workbookViewId="0">
      <pane xSplit="2" ySplit="4" topLeftCell="AB5" activePane="bottomRight" state="frozen"/>
      <selection activeCell="B2" sqref="B2"/>
      <selection pane="topRight" activeCell="B2" sqref="B2"/>
      <selection pane="bottomLeft" activeCell="B2" sqref="B2"/>
      <selection pane="bottomRight" activeCell="AJ1" sqref="AJ1"/>
    </sheetView>
  </sheetViews>
  <sheetFormatPr defaultRowHeight="15" customHeight="1" outlineLevelCol="1"/>
  <cols>
    <col min="1" max="1" width="1.6640625" customWidth="1"/>
    <col min="2" max="2" width="59" bestFit="1" customWidth="1"/>
    <col min="3" max="14" width="10.6640625" hidden="1" customWidth="1" outlineLevel="1"/>
    <col min="15" max="15" width="10.6640625" customWidth="1" collapsed="1"/>
    <col min="16" max="36" width="10.6640625" customWidth="1"/>
    <col min="38" max="42" width="11.6640625" customWidth="1"/>
  </cols>
  <sheetData>
    <row r="1" spans="2:44" ht="18">
      <c r="B1" s="332" t="s">
        <v>369</v>
      </c>
    </row>
    <row r="2" spans="2:44" ht="14.4">
      <c r="B2" s="280" t="s">
        <v>379</v>
      </c>
    </row>
    <row r="3" spans="2:44" ht="14.4">
      <c r="B3" s="280"/>
    </row>
    <row r="4" spans="2:44" ht="14.4">
      <c r="B4" s="175" t="s">
        <v>217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49" t="s">
        <v>214</v>
      </c>
      <c r="P4" s="149" t="s">
        <v>238</v>
      </c>
      <c r="Q4" s="149" t="s">
        <v>244</v>
      </c>
      <c r="R4" s="149" t="s">
        <v>245</v>
      </c>
      <c r="S4" s="149" t="s">
        <v>247</v>
      </c>
      <c r="T4" s="149" t="s">
        <v>250</v>
      </c>
      <c r="U4" s="149" t="s">
        <v>257</v>
      </c>
      <c r="V4" s="149" t="s">
        <v>260</v>
      </c>
      <c r="W4" s="149" t="s">
        <v>270</v>
      </c>
      <c r="X4" s="149" t="s">
        <v>275</v>
      </c>
      <c r="Y4" s="149" t="s">
        <v>282</v>
      </c>
      <c r="Z4" s="149" t="s">
        <v>287</v>
      </c>
      <c r="AA4" s="149" t="s">
        <v>289</v>
      </c>
      <c r="AB4" s="149" t="s">
        <v>293</v>
      </c>
      <c r="AC4" s="149" t="s">
        <v>311</v>
      </c>
      <c r="AD4" s="149" t="s">
        <v>385</v>
      </c>
      <c r="AE4" s="149" t="s">
        <v>386</v>
      </c>
      <c r="AF4" s="149" t="s">
        <v>387</v>
      </c>
      <c r="AG4" s="149" t="s">
        <v>389</v>
      </c>
      <c r="AH4" s="149" t="s">
        <v>390</v>
      </c>
      <c r="AI4" s="149" t="s">
        <v>391</v>
      </c>
      <c r="AJ4" s="149" t="s">
        <v>392</v>
      </c>
      <c r="AL4" s="149">
        <v>2021</v>
      </c>
      <c r="AM4" s="149">
        <v>2022</v>
      </c>
      <c r="AN4" s="149">
        <v>2023</v>
      </c>
      <c r="AO4" s="259">
        <v>2024</v>
      </c>
      <c r="AP4" s="259">
        <v>2025</v>
      </c>
    </row>
    <row r="5" spans="2:44" ht="14.4">
      <c r="B5" s="207" t="s">
        <v>18</v>
      </c>
      <c r="C5" s="324">
        <v>266.846</v>
      </c>
      <c r="D5" s="324">
        <v>282.37900000000002</v>
      </c>
      <c r="E5" s="324">
        <v>257.61400000000003</v>
      </c>
      <c r="F5" s="324">
        <v>295.61800000000005</v>
      </c>
      <c r="G5" s="324">
        <v>282.53399999999999</v>
      </c>
      <c r="H5" s="324">
        <v>285.40099999999995</v>
      </c>
      <c r="I5" s="324">
        <v>293.64999999999998</v>
      </c>
      <c r="J5" s="324">
        <v>319.9140000000001</v>
      </c>
      <c r="K5" s="324">
        <v>338.983</v>
      </c>
      <c r="L5" s="324">
        <v>356.13499999999999</v>
      </c>
      <c r="M5" s="324">
        <v>350.94499999999999</v>
      </c>
      <c r="N5" s="324">
        <v>375.92600000000016</v>
      </c>
      <c r="O5" s="325">
        <v>415.99799999999999</v>
      </c>
      <c r="P5" s="325">
        <v>585.94599999999991</v>
      </c>
      <c r="Q5" s="325">
        <v>816.68100000000004</v>
      </c>
      <c r="R5" s="325">
        <v>848.50599999999986</v>
      </c>
      <c r="S5" s="325">
        <v>902.38</v>
      </c>
      <c r="T5" s="325">
        <v>910.47200000000009</v>
      </c>
      <c r="U5" s="325">
        <v>905.23699999999985</v>
      </c>
      <c r="V5" s="325">
        <v>845.14200000000028</v>
      </c>
      <c r="W5" s="325">
        <v>954.42200000000003</v>
      </c>
      <c r="X5" s="325">
        <v>932.42399999999998</v>
      </c>
      <c r="Y5" s="325">
        <v>940.4079999999999</v>
      </c>
      <c r="Z5" s="325">
        <v>905.68600000000015</v>
      </c>
      <c r="AA5" s="325">
        <v>990.71500000000003</v>
      </c>
      <c r="AB5" s="325">
        <v>977.00200000000007</v>
      </c>
      <c r="AC5" s="325">
        <v>938.279</v>
      </c>
      <c r="AD5" s="325">
        <v>895.38250285999993</v>
      </c>
      <c r="AE5" s="325">
        <v>1040.1220000000001</v>
      </c>
      <c r="AF5" s="325">
        <v>1005.3399999999999</v>
      </c>
      <c r="AG5" s="325">
        <v>1005.915</v>
      </c>
      <c r="AH5" s="325">
        <v>972.32000000000016</v>
      </c>
      <c r="AI5" s="325">
        <v>1120.4027678399993</v>
      </c>
      <c r="AJ5" s="325">
        <v>1050.0492926000006</v>
      </c>
      <c r="AK5" s="326"/>
      <c r="AL5" s="325">
        <f>SUM(O5:R5)</f>
        <v>2667.1309999999999</v>
      </c>
      <c r="AM5" s="325">
        <f>SUM(S5:V5)</f>
        <v>3563.2310000000002</v>
      </c>
      <c r="AN5" s="325">
        <f>SUM(W5:Z5)</f>
        <v>3732.94</v>
      </c>
      <c r="AO5" s="325">
        <v>3801.37850286</v>
      </c>
      <c r="AP5" s="325">
        <f>SUM(AE5:AH5)</f>
        <v>4023.6970000000001</v>
      </c>
      <c r="AQ5" s="316"/>
      <c r="AR5" s="316"/>
    </row>
    <row r="6" spans="2:44" ht="14.4">
      <c r="B6" s="327" t="s">
        <v>350</v>
      </c>
      <c r="C6" s="328">
        <v>-140.50899999999999</v>
      </c>
      <c r="D6" s="328">
        <v>-185.18100000000001</v>
      </c>
      <c r="E6" s="328">
        <v>-172.523</v>
      </c>
      <c r="F6" s="328">
        <v>-208.928</v>
      </c>
      <c r="G6" s="328">
        <v>-134.26499999999999</v>
      </c>
      <c r="H6" s="328">
        <v>-176.24600000000004</v>
      </c>
      <c r="I6" s="328">
        <v>-168.27199999999999</v>
      </c>
      <c r="J6" s="328">
        <v>-192.80099999999993</v>
      </c>
      <c r="K6" s="328">
        <v>-149.24600000000001</v>
      </c>
      <c r="L6" s="328">
        <v>-175.83799999999999</v>
      </c>
      <c r="M6" s="328">
        <v>-172.05</v>
      </c>
      <c r="N6" s="328">
        <v>-186.404</v>
      </c>
      <c r="O6" s="329">
        <v>-180.41499999999999</v>
      </c>
      <c r="P6" s="329">
        <v>-248.27</v>
      </c>
      <c r="Q6" s="329">
        <v>-365.27199999999999</v>
      </c>
      <c r="R6" s="329">
        <v>-455.98699999999997</v>
      </c>
      <c r="S6" s="329">
        <v>-314.226</v>
      </c>
      <c r="T6" s="329">
        <v>-387.88800000000003</v>
      </c>
      <c r="U6" s="329">
        <v>-377.88300000000004</v>
      </c>
      <c r="V6" s="329">
        <v>-428.84399999999982</v>
      </c>
      <c r="W6" s="329">
        <v>-320.44299999999998</v>
      </c>
      <c r="X6" s="329">
        <v>-422.01700000000005</v>
      </c>
      <c r="Y6" s="329">
        <v>-372.31799999999998</v>
      </c>
      <c r="Z6" s="329">
        <v>-404.03800000000001</v>
      </c>
      <c r="AA6" s="329">
        <v>-316.88</v>
      </c>
      <c r="AB6" s="329">
        <v>-392.95600000000002</v>
      </c>
      <c r="AC6" s="329">
        <v>-385.78100000000001</v>
      </c>
      <c r="AD6" s="329">
        <v>-354.36900000000014</v>
      </c>
      <c r="AE6" s="329">
        <v>-339.137</v>
      </c>
      <c r="AF6" s="329">
        <v>-409.37299999999999</v>
      </c>
      <c r="AG6" s="329">
        <v>-366.57999999999993</v>
      </c>
      <c r="AH6" s="329">
        <v>-375.11400000000003</v>
      </c>
      <c r="AI6" s="329">
        <v>-362.19956915999995</v>
      </c>
      <c r="AJ6" s="329">
        <v>-414.88229860000007</v>
      </c>
      <c r="AL6" s="329">
        <f t="shared" ref="AL6:AL20" si="0">SUM(O6:R6)</f>
        <v>-1249.944</v>
      </c>
      <c r="AM6" s="329">
        <f t="shared" ref="AM6:AM20" si="1">SUM(S6:V6)</f>
        <v>-1508.8409999999999</v>
      </c>
      <c r="AN6" s="329">
        <f t="shared" ref="AN6:AN20" si="2">SUM(W6:Z6)</f>
        <v>-1518.816</v>
      </c>
      <c r="AO6" s="329">
        <v>-1449.9860000000001</v>
      </c>
      <c r="AP6" s="329">
        <f>SUM(AE6:AH6)</f>
        <v>-1490.204</v>
      </c>
      <c r="AQ6" s="316"/>
      <c r="AR6" s="316"/>
    </row>
    <row r="7" spans="2:44" ht="14.4">
      <c r="B7" s="207" t="s">
        <v>351</v>
      </c>
      <c r="C7" s="324">
        <v>126.33700000000002</v>
      </c>
      <c r="D7" s="324">
        <v>97.198000000000008</v>
      </c>
      <c r="E7" s="324">
        <v>85.091000000000037</v>
      </c>
      <c r="F7" s="324">
        <v>86.690000000000055</v>
      </c>
      <c r="G7" s="324">
        <v>148.26900000000001</v>
      </c>
      <c r="H7" s="324">
        <v>109.15499999999992</v>
      </c>
      <c r="I7" s="324">
        <v>125.37799999999999</v>
      </c>
      <c r="J7" s="324">
        <v>127.11300000000017</v>
      </c>
      <c r="K7" s="324">
        <v>189.73699999999999</v>
      </c>
      <c r="L7" s="324">
        <v>180.297</v>
      </c>
      <c r="M7" s="324">
        <v>178.89499999999998</v>
      </c>
      <c r="N7" s="324">
        <v>189.52200000000005</v>
      </c>
      <c r="O7" s="325">
        <v>235.583</v>
      </c>
      <c r="P7" s="325">
        <v>337.67600000000004</v>
      </c>
      <c r="Q7" s="325">
        <v>451.40899999999999</v>
      </c>
      <c r="R7" s="325">
        <v>392.51899999999989</v>
      </c>
      <c r="S7" s="325">
        <v>588.154</v>
      </c>
      <c r="T7" s="325">
        <v>522.58400000000006</v>
      </c>
      <c r="U7" s="325">
        <v>527.35399999999981</v>
      </c>
      <c r="V7" s="325">
        <v>416.29800000000046</v>
      </c>
      <c r="W7" s="325">
        <v>633.97900000000004</v>
      </c>
      <c r="X7" s="325">
        <v>510.40699999999993</v>
      </c>
      <c r="Y7" s="325">
        <v>568.08999999999992</v>
      </c>
      <c r="Z7" s="325">
        <v>501.64799999999991</v>
      </c>
      <c r="AA7" s="325">
        <v>673.83500000000004</v>
      </c>
      <c r="AB7" s="325">
        <v>584.04600000000005</v>
      </c>
      <c r="AC7" s="325">
        <v>552.49800000000005</v>
      </c>
      <c r="AD7" s="325">
        <v>541.01350285999956</v>
      </c>
      <c r="AE7" s="325">
        <v>700.98500000000013</v>
      </c>
      <c r="AF7" s="325">
        <v>595.96699999999987</v>
      </c>
      <c r="AG7" s="325">
        <v>639.33500000000004</v>
      </c>
      <c r="AH7" s="325">
        <v>597.20600000000036</v>
      </c>
      <c r="AI7" s="325">
        <v>758.20319867999933</v>
      </c>
      <c r="AJ7" s="325">
        <v>635.1669940000005</v>
      </c>
      <c r="AL7" s="325">
        <f t="shared" si="0"/>
        <v>1417.1869999999999</v>
      </c>
      <c r="AM7" s="325">
        <f t="shared" si="1"/>
        <v>2054.3900000000003</v>
      </c>
      <c r="AN7" s="325">
        <f t="shared" si="2"/>
        <v>2214.1239999999998</v>
      </c>
      <c r="AO7" s="325">
        <f>SUM(AO5:AO6)</f>
        <v>2351.3925028599997</v>
      </c>
      <c r="AP7" s="325">
        <f>SUM(AP5:AP6)</f>
        <v>2533.4930000000004</v>
      </c>
      <c r="AQ7" s="316"/>
      <c r="AR7" s="316"/>
    </row>
    <row r="8" spans="2:44" ht="14.4">
      <c r="B8" s="207" t="s">
        <v>352</v>
      </c>
      <c r="C8" s="324">
        <v>-79.526999999999987</v>
      </c>
      <c r="D8" s="324">
        <v>-88.15</v>
      </c>
      <c r="E8" s="324">
        <v>-93.695999999999984</v>
      </c>
      <c r="F8" s="324">
        <v>-95.286999999999992</v>
      </c>
      <c r="G8" s="324">
        <v>-85.153999999999996</v>
      </c>
      <c r="H8" s="324">
        <v>-91.352000000000004</v>
      </c>
      <c r="I8" s="324">
        <v>-95.787999999999997</v>
      </c>
      <c r="J8" s="324">
        <v>-117.65100000000004</v>
      </c>
      <c r="K8" s="324">
        <v>-173.38900000000001</v>
      </c>
      <c r="L8" s="324">
        <v>-131.899</v>
      </c>
      <c r="M8" s="324">
        <v>-139.68100000000001</v>
      </c>
      <c r="N8" s="324">
        <v>-175.30299999999988</v>
      </c>
      <c r="O8" s="325">
        <v>-142.74800000000002</v>
      </c>
      <c r="P8" s="325">
        <v>-270.774</v>
      </c>
      <c r="Q8" s="325">
        <v>-308.25499999999994</v>
      </c>
      <c r="R8" s="325">
        <v>-397.96304229000009</v>
      </c>
      <c r="S8" s="325">
        <v>-402.95829864000001</v>
      </c>
      <c r="T8" s="325">
        <v>-415.50669531</v>
      </c>
      <c r="U8" s="325">
        <v>-412.40000605</v>
      </c>
      <c r="V8" s="325">
        <v>-445.423</v>
      </c>
      <c r="W8" s="325">
        <v>-476.76499999999999</v>
      </c>
      <c r="X8" s="325">
        <v>-379.34599999999989</v>
      </c>
      <c r="Y8" s="325">
        <v>-424.77300000000014</v>
      </c>
      <c r="Z8" s="325">
        <v>-408.33799999999997</v>
      </c>
      <c r="AA8" s="325">
        <v>-427.67133654999992</v>
      </c>
      <c r="AB8" s="325">
        <v>-385.99966345000001</v>
      </c>
      <c r="AC8" s="325">
        <v>-370.87099999999998</v>
      </c>
      <c r="AD8" s="325">
        <v>-346.75200000000018</v>
      </c>
      <c r="AE8" s="325">
        <v>-396.35599999999994</v>
      </c>
      <c r="AF8" s="325">
        <v>-367.29599999999999</v>
      </c>
      <c r="AG8" s="325">
        <v>-386.11200000000019</v>
      </c>
      <c r="AH8" s="325">
        <v>-381.71199999999976</v>
      </c>
      <c r="AI8" s="325">
        <v>-432.56513940798544</v>
      </c>
      <c r="AJ8" s="325">
        <v>-361.11088026219664</v>
      </c>
      <c r="AL8" s="325">
        <f t="shared" si="0"/>
        <v>-1119.74004229</v>
      </c>
      <c r="AM8" s="325">
        <f t="shared" si="1"/>
        <v>-1676.288</v>
      </c>
      <c r="AN8" s="325">
        <f t="shared" si="2"/>
        <v>-1689.222</v>
      </c>
      <c r="AO8" s="325">
        <f>SUM(AO9:AO12)</f>
        <v>-1531.2940000000001</v>
      </c>
      <c r="AP8" s="325">
        <f>SUM(AP9:AP12)</f>
        <v>-1531.4759999999999</v>
      </c>
      <c r="AQ8" s="316"/>
    </row>
    <row r="9" spans="2:44" ht="14.4">
      <c r="B9" s="327" t="s">
        <v>353</v>
      </c>
      <c r="C9" s="328">
        <v>-21.645</v>
      </c>
      <c r="D9" s="328">
        <v>-23.050999999999998</v>
      </c>
      <c r="E9" s="328">
        <v>-19.184000000000005</v>
      </c>
      <c r="F9" s="328">
        <v>-32.783999999999999</v>
      </c>
      <c r="G9" s="328">
        <v>-25.378</v>
      </c>
      <c r="H9" s="328">
        <v>-24.545999999999999</v>
      </c>
      <c r="I9" s="328">
        <v>-26.053999999999998</v>
      </c>
      <c r="J9" s="328">
        <v>-34.00500000000001</v>
      </c>
      <c r="K9" s="328">
        <v>-32.680999999999997</v>
      </c>
      <c r="L9" s="328">
        <v>-43.954000000000001</v>
      </c>
      <c r="M9" s="328">
        <v>-32.277000000000001</v>
      </c>
      <c r="N9" s="328">
        <v>-58.374000000000009</v>
      </c>
      <c r="O9" s="329">
        <v>-36.884</v>
      </c>
      <c r="P9" s="329">
        <v>-62.08</v>
      </c>
      <c r="Q9" s="329">
        <v>-58.372999999999998</v>
      </c>
      <c r="R9" s="329">
        <v>-151.99704229000002</v>
      </c>
      <c r="S9" s="329">
        <v>-111.41129864</v>
      </c>
      <c r="T9" s="329">
        <v>-119.44269531000002</v>
      </c>
      <c r="U9" s="329">
        <v>-85.374006049999991</v>
      </c>
      <c r="V9" s="329">
        <v>-111.38900000000001</v>
      </c>
      <c r="W9" s="329">
        <v>-122.08099999999999</v>
      </c>
      <c r="X9" s="329">
        <v>-105.98800000000003</v>
      </c>
      <c r="Y9" s="329">
        <v>-130.721</v>
      </c>
      <c r="Z9" s="329">
        <v>-105.23799999999994</v>
      </c>
      <c r="AA9" s="329">
        <v>-153.03361655</v>
      </c>
      <c r="AB9" s="329">
        <v>-104.63438345</v>
      </c>
      <c r="AC9" s="329">
        <v>-114.13800000000001</v>
      </c>
      <c r="AD9" s="329">
        <v>-97.391999999999996</v>
      </c>
      <c r="AE9" s="329">
        <v>-151.11699999999999</v>
      </c>
      <c r="AF9" s="329">
        <v>-92.371000000000009</v>
      </c>
      <c r="AG9" s="329">
        <v>-100.286</v>
      </c>
      <c r="AH9" s="329">
        <v>-133.53200000000004</v>
      </c>
      <c r="AI9" s="329">
        <v>-173.79740548000001</v>
      </c>
      <c r="AJ9" s="329">
        <v>-106.35420157999999</v>
      </c>
      <c r="AL9" s="329">
        <f t="shared" si="0"/>
        <v>-309.33404229000001</v>
      </c>
      <c r="AM9" s="329">
        <f t="shared" si="1"/>
        <v>-427.61700000000002</v>
      </c>
      <c r="AN9" s="329">
        <f t="shared" si="2"/>
        <v>-464.02799999999996</v>
      </c>
      <c r="AO9" s="329">
        <f>-290.672-178.526</f>
        <v>-469.19800000000004</v>
      </c>
      <c r="AP9" s="329">
        <f t="shared" ref="AP9:AP12" si="3">SUM(AE9:AH9)</f>
        <v>-477.30600000000004</v>
      </c>
      <c r="AQ9" s="316"/>
      <c r="AR9" s="316"/>
    </row>
    <row r="10" spans="2:44" ht="14.4">
      <c r="B10" s="327" t="s">
        <v>354</v>
      </c>
      <c r="C10" s="328">
        <v>-58.287999999999997</v>
      </c>
      <c r="D10" s="328">
        <v>-66.918999999999997</v>
      </c>
      <c r="E10" s="328">
        <v>-70.790999999999997</v>
      </c>
      <c r="F10" s="328">
        <v>-63.262</v>
      </c>
      <c r="G10" s="328">
        <v>-61.418999999999997</v>
      </c>
      <c r="H10" s="328">
        <v>-67.174999999999997</v>
      </c>
      <c r="I10" s="328">
        <v>-69.058999999999997</v>
      </c>
      <c r="J10" s="328">
        <v>-84.245000000000033</v>
      </c>
      <c r="K10" s="328">
        <v>-75.334999999999994</v>
      </c>
      <c r="L10" s="328">
        <v>-79.42</v>
      </c>
      <c r="M10" s="328">
        <v>-88.656999999999996</v>
      </c>
      <c r="N10" s="328">
        <v>-94.859000000000037</v>
      </c>
      <c r="O10" s="329">
        <v>-99.942999999999998</v>
      </c>
      <c r="P10" s="329">
        <v>-192.17600000000004</v>
      </c>
      <c r="Q10" s="329">
        <v>-299.55899999999997</v>
      </c>
      <c r="R10" s="329">
        <v>-272.61500000000001</v>
      </c>
      <c r="S10" s="329">
        <v>-271.76100000000002</v>
      </c>
      <c r="T10" s="329">
        <v>-280.22199999999992</v>
      </c>
      <c r="U10" s="329">
        <v>-324.94100000000003</v>
      </c>
      <c r="V10" s="329">
        <v>-325.58999999999992</v>
      </c>
      <c r="W10" s="329">
        <v>-310.61700000000002</v>
      </c>
      <c r="X10" s="329">
        <v>-301.27799999999996</v>
      </c>
      <c r="Y10" s="329">
        <v>-274.11400000000003</v>
      </c>
      <c r="Z10" s="329">
        <v>-254.39499999999998</v>
      </c>
      <c r="AA10" s="329">
        <v>-257.392</v>
      </c>
      <c r="AB10" s="329">
        <v>-272.24299999999999</v>
      </c>
      <c r="AC10" s="329">
        <v>-235.685</v>
      </c>
      <c r="AD10" s="329">
        <v>-277.98</v>
      </c>
      <c r="AE10" s="329">
        <v>-242</v>
      </c>
      <c r="AF10" s="329">
        <v>-260.74400000000003</v>
      </c>
      <c r="AG10" s="329">
        <v>-269.00299999999993</v>
      </c>
      <c r="AH10" s="329">
        <v>-270.07000000000005</v>
      </c>
      <c r="AI10" s="329">
        <v>-257.46946029999998</v>
      </c>
      <c r="AJ10" s="329">
        <v>-260.93622769000007</v>
      </c>
      <c r="AL10" s="329">
        <f t="shared" si="0"/>
        <v>-864.29300000000001</v>
      </c>
      <c r="AM10" s="329">
        <f t="shared" si="1"/>
        <v>-1202.5139999999999</v>
      </c>
      <c r="AN10" s="329">
        <f t="shared" si="2"/>
        <v>-1140.404</v>
      </c>
      <c r="AO10" s="329">
        <v>-1043.3</v>
      </c>
      <c r="AP10" s="329">
        <f t="shared" si="3"/>
        <v>-1041.817</v>
      </c>
      <c r="AQ10" s="316"/>
      <c r="AR10" s="316"/>
    </row>
    <row r="11" spans="2:44" ht="14.4">
      <c r="B11" s="327" t="s">
        <v>355</v>
      </c>
      <c r="C11" s="328">
        <v>-0.32900000000000001</v>
      </c>
      <c r="D11" s="328">
        <v>-0.56100000000000005</v>
      </c>
      <c r="E11" s="328">
        <v>-0.39500000000000002</v>
      </c>
      <c r="F11" s="328">
        <v>-1.2629999999999999</v>
      </c>
      <c r="G11" s="328">
        <v>-0.51</v>
      </c>
      <c r="H11" s="328">
        <v>-0.78300000000000003</v>
      </c>
      <c r="I11" s="328">
        <v>-0.57599999999999996</v>
      </c>
      <c r="J11" s="328">
        <v>-0.59399999999999986</v>
      </c>
      <c r="K11" s="328">
        <v>-0.57399999999999995</v>
      </c>
      <c r="L11" s="328">
        <v>-1.2709999999999999</v>
      </c>
      <c r="M11" s="328">
        <v>-1.194</v>
      </c>
      <c r="N11" s="328">
        <v>-0.54600000000000026</v>
      </c>
      <c r="O11" s="329">
        <v>0.24199999999999999</v>
      </c>
      <c r="P11" s="329">
        <v>-0.55200000000000005</v>
      </c>
      <c r="Q11" s="329">
        <v>0.35</v>
      </c>
      <c r="R11" s="329">
        <v>-0.58400000000000007</v>
      </c>
      <c r="S11" s="329">
        <v>-4.2469999999999999</v>
      </c>
      <c r="T11" s="329">
        <v>-4.3830000000000009</v>
      </c>
      <c r="U11" s="329">
        <v>0.18700000000000117</v>
      </c>
      <c r="V11" s="329">
        <v>-5.8990000000000009</v>
      </c>
      <c r="W11" s="329">
        <v>-2.1539999999999999</v>
      </c>
      <c r="X11" s="329">
        <v>-1.6259999999999999</v>
      </c>
      <c r="Y11" s="329">
        <v>-0.81800000000000006</v>
      </c>
      <c r="Z11" s="329">
        <v>-2.2940000000000005</v>
      </c>
      <c r="AA11" s="329">
        <v>-8.292720000000001</v>
      </c>
      <c r="AB11" s="329">
        <v>-1.1742799999999995</v>
      </c>
      <c r="AC11" s="329">
        <v>-1.032</v>
      </c>
      <c r="AD11" s="329">
        <v>-1.270999999999999</v>
      </c>
      <c r="AE11" s="329">
        <v>-1.036</v>
      </c>
      <c r="AF11" s="329">
        <v>-1.6029999999999998</v>
      </c>
      <c r="AG11" s="329">
        <v>-1.2040000000000002</v>
      </c>
      <c r="AH11" s="329">
        <v>-5.0359999999999996</v>
      </c>
      <c r="AI11" s="329">
        <v>-0.49517345999999995</v>
      </c>
      <c r="AJ11" s="329">
        <v>-1.6011768299999998</v>
      </c>
      <c r="AL11" s="329">
        <f t="shared" si="0"/>
        <v>-0.54400000000000015</v>
      </c>
      <c r="AM11" s="329">
        <f t="shared" si="1"/>
        <v>-14.342000000000001</v>
      </c>
      <c r="AN11" s="329">
        <f t="shared" si="2"/>
        <v>-6.8920000000000003</v>
      </c>
      <c r="AO11" s="329">
        <v>-11.77</v>
      </c>
      <c r="AP11" s="329">
        <f t="shared" si="3"/>
        <v>-8.8789999999999996</v>
      </c>
      <c r="AQ11" s="316"/>
    </row>
    <row r="12" spans="2:44" ht="14.4">
      <c r="B12" s="327" t="s">
        <v>356</v>
      </c>
      <c r="C12" s="328">
        <v>0.73499999999999999</v>
      </c>
      <c r="D12" s="328">
        <v>2.3809999999999998</v>
      </c>
      <c r="E12" s="328">
        <v>-3.3260000000000001</v>
      </c>
      <c r="F12" s="328">
        <v>2.0220000000000002</v>
      </c>
      <c r="G12" s="328">
        <v>2.153</v>
      </c>
      <c r="H12" s="328">
        <v>1.1519999999999999</v>
      </c>
      <c r="I12" s="328">
        <v>-9.9000000000000005E-2</v>
      </c>
      <c r="J12" s="328">
        <v>1.1930000000000005</v>
      </c>
      <c r="K12" s="328">
        <v>-64.799000000000007</v>
      </c>
      <c r="L12" s="328">
        <v>-7.2539999999999996</v>
      </c>
      <c r="M12" s="328">
        <v>-17.553000000000001</v>
      </c>
      <c r="N12" s="328">
        <v>-21.523999999999987</v>
      </c>
      <c r="O12" s="329">
        <v>-6.1630000000000003</v>
      </c>
      <c r="P12" s="329">
        <v>-15.966000000000001</v>
      </c>
      <c r="Q12" s="329">
        <v>49.326999999999998</v>
      </c>
      <c r="R12" s="329">
        <v>27.233000000000001</v>
      </c>
      <c r="S12" s="329">
        <v>-15.539</v>
      </c>
      <c r="T12" s="329">
        <v>-11.459000000000001</v>
      </c>
      <c r="U12" s="329">
        <v>-2.2719999999999985</v>
      </c>
      <c r="V12" s="329">
        <v>-2.5450000000000017</v>
      </c>
      <c r="W12" s="329">
        <v>-41.912999999999997</v>
      </c>
      <c r="X12" s="329">
        <v>29.545999999999996</v>
      </c>
      <c r="Y12" s="329">
        <v>-19.119999999999997</v>
      </c>
      <c r="Z12" s="329">
        <v>-46.411000000000001</v>
      </c>
      <c r="AA12" s="329">
        <v>-8.9529999999999994</v>
      </c>
      <c r="AB12" s="329">
        <v>-7.9480000000000004</v>
      </c>
      <c r="AC12" s="329">
        <v>-20.015999999999998</v>
      </c>
      <c r="AD12" s="329">
        <v>29.891000000000002</v>
      </c>
      <c r="AE12" s="329">
        <v>-2.2029999999999998</v>
      </c>
      <c r="AF12" s="329">
        <v>-12.578000000000001</v>
      </c>
      <c r="AG12" s="329">
        <v>-15.618999999999998</v>
      </c>
      <c r="AH12" s="329">
        <v>26.925999999999998</v>
      </c>
      <c r="AI12" s="329">
        <v>-0.80310016798548023</v>
      </c>
      <c r="AJ12" s="329">
        <v>7.780725837803435</v>
      </c>
      <c r="AL12" s="329">
        <f t="shared" si="0"/>
        <v>54.430999999999997</v>
      </c>
      <c r="AM12" s="329">
        <f t="shared" si="1"/>
        <v>-31.815000000000001</v>
      </c>
      <c r="AN12" s="329">
        <f t="shared" si="2"/>
        <v>-77.897999999999996</v>
      </c>
      <c r="AO12" s="329">
        <v>-7.0259999999999998</v>
      </c>
      <c r="AP12" s="329">
        <f t="shared" si="3"/>
        <v>-3.4740000000000002</v>
      </c>
      <c r="AQ12" s="316"/>
      <c r="AR12" s="316"/>
    </row>
    <row r="13" spans="2:44" ht="14.4">
      <c r="B13" s="207" t="s">
        <v>357</v>
      </c>
      <c r="C13" s="324">
        <v>46.810000000000031</v>
      </c>
      <c r="D13" s="324">
        <v>9.0480000000000018</v>
      </c>
      <c r="E13" s="324">
        <v>-8.6049999999999471</v>
      </c>
      <c r="F13" s="324">
        <v>-8.5969999999999374</v>
      </c>
      <c r="G13" s="324">
        <v>63.115000000000009</v>
      </c>
      <c r="H13" s="324">
        <v>17.802999999999912</v>
      </c>
      <c r="I13" s="324">
        <v>29.589999999999989</v>
      </c>
      <c r="J13" s="324">
        <v>9.4620000000001312</v>
      </c>
      <c r="K13" s="324">
        <v>16.347999999999985</v>
      </c>
      <c r="L13" s="324">
        <v>48.397999999999996</v>
      </c>
      <c r="M13" s="324">
        <v>39.21399999999997</v>
      </c>
      <c r="N13" s="324">
        <v>14.219000000000136</v>
      </c>
      <c r="O13" s="325">
        <v>92.83499999999998</v>
      </c>
      <c r="P13" s="325">
        <v>66.901999999999987</v>
      </c>
      <c r="Q13" s="325">
        <v>143.15400000000005</v>
      </c>
      <c r="R13" s="325">
        <v>-5.4440422900001977</v>
      </c>
      <c r="S13" s="325">
        <v>185.19570135999999</v>
      </c>
      <c r="T13" s="325">
        <v>107.07730469000006</v>
      </c>
      <c r="U13" s="325">
        <v>114.95399394999981</v>
      </c>
      <c r="V13" s="325">
        <v>-29.124999999999545</v>
      </c>
      <c r="W13" s="325">
        <v>157.21400000000006</v>
      </c>
      <c r="X13" s="325">
        <v>131.06100000000004</v>
      </c>
      <c r="Y13" s="325">
        <v>143.31699999999978</v>
      </c>
      <c r="Z13" s="325">
        <v>93.309999999999945</v>
      </c>
      <c r="AA13" s="325">
        <v>246.16366345000012</v>
      </c>
      <c r="AB13" s="325">
        <v>198.04633655000004</v>
      </c>
      <c r="AC13" s="325">
        <v>181.62700000000007</v>
      </c>
      <c r="AD13" s="325">
        <v>194.26150285999938</v>
      </c>
      <c r="AE13" s="325">
        <v>304.62900000000019</v>
      </c>
      <c r="AF13" s="325">
        <v>228.67099999999988</v>
      </c>
      <c r="AG13" s="325">
        <v>253.22299999999984</v>
      </c>
      <c r="AH13" s="325">
        <v>215.4940000000006</v>
      </c>
      <c r="AI13" s="325">
        <v>325.63805927201389</v>
      </c>
      <c r="AJ13" s="325">
        <v>274.05611373780386</v>
      </c>
      <c r="AL13" s="325">
        <f t="shared" si="0"/>
        <v>297.44695770999982</v>
      </c>
      <c r="AM13" s="325">
        <f t="shared" si="1"/>
        <v>378.10200000000032</v>
      </c>
      <c r="AN13" s="325">
        <f t="shared" si="2"/>
        <v>524.90199999999982</v>
      </c>
      <c r="AO13" s="325">
        <f>SUM(AO7:AO8)</f>
        <v>820.0985028599996</v>
      </c>
      <c r="AP13" s="325">
        <f>SUM(AP7:AP8)</f>
        <v>1002.0170000000005</v>
      </c>
      <c r="AQ13" s="316"/>
      <c r="AR13" s="316"/>
    </row>
    <row r="14" spans="2:44" ht="14.4">
      <c r="B14" s="327" t="s">
        <v>358</v>
      </c>
      <c r="C14" s="328">
        <v>8.0050000000000008</v>
      </c>
      <c r="D14" s="328">
        <v>12.259</v>
      </c>
      <c r="E14" s="328">
        <v>16.129000000000001</v>
      </c>
      <c r="F14" s="328">
        <v>2.8049999999999997</v>
      </c>
      <c r="G14" s="328">
        <v>11.167</v>
      </c>
      <c r="H14" s="328">
        <v>6.109</v>
      </c>
      <c r="I14" s="328">
        <v>8.3859999999999992</v>
      </c>
      <c r="J14" s="328">
        <v>1.463000000000001</v>
      </c>
      <c r="K14" s="328">
        <v>6.8150000000000004</v>
      </c>
      <c r="L14" s="328">
        <v>10.362</v>
      </c>
      <c r="M14" s="328">
        <v>15.718999999999999</v>
      </c>
      <c r="N14" s="328">
        <v>12.689</v>
      </c>
      <c r="O14" s="329">
        <v>13.042</v>
      </c>
      <c r="P14" s="329">
        <v>44.557000000000002</v>
      </c>
      <c r="Q14" s="329">
        <v>21.295999999999999</v>
      </c>
      <c r="R14" s="329">
        <v>22.794000000000004</v>
      </c>
      <c r="S14" s="329">
        <v>23.454000000000001</v>
      </c>
      <c r="T14" s="329">
        <v>40.841000000000001</v>
      </c>
      <c r="U14" s="329">
        <v>51.421999999999997</v>
      </c>
      <c r="V14" s="329">
        <v>49.248000000000005</v>
      </c>
      <c r="W14" s="329">
        <v>49.627000000000002</v>
      </c>
      <c r="X14" s="329">
        <v>50.768999999999998</v>
      </c>
      <c r="Y14" s="329">
        <v>33.86399999999999</v>
      </c>
      <c r="Z14" s="329">
        <v>34.268000000000001</v>
      </c>
      <c r="AA14" s="329">
        <v>40.896999999999998</v>
      </c>
      <c r="AB14" s="329">
        <v>30.997000000000007</v>
      </c>
      <c r="AC14" s="329">
        <v>51.911000000000001</v>
      </c>
      <c r="AD14" s="329">
        <v>46.191957729999984</v>
      </c>
      <c r="AE14" s="329">
        <v>53.776000000000003</v>
      </c>
      <c r="AF14" s="329">
        <v>53.892999999999994</v>
      </c>
      <c r="AG14" s="329">
        <v>75.393000000000015</v>
      </c>
      <c r="AH14" s="329">
        <v>69.415999999999997</v>
      </c>
      <c r="AI14" s="329">
        <v>74.022548489999991</v>
      </c>
      <c r="AJ14" s="329">
        <v>61.552832849999987</v>
      </c>
      <c r="AL14" s="329">
        <f t="shared" si="0"/>
        <v>101.68900000000002</v>
      </c>
      <c r="AM14" s="329">
        <f t="shared" si="1"/>
        <v>164.965</v>
      </c>
      <c r="AN14" s="329">
        <f t="shared" si="2"/>
        <v>168.52799999999999</v>
      </c>
      <c r="AO14" s="329">
        <v>169.99695772999999</v>
      </c>
      <c r="AP14" s="329">
        <f t="shared" ref="AP14:AP15" si="4">SUM(AE14:AH14)</f>
        <v>252.47800000000001</v>
      </c>
      <c r="AQ14" s="316"/>
      <c r="AR14" s="316"/>
    </row>
    <row r="15" spans="2:44" ht="14.4">
      <c r="B15" s="327" t="s">
        <v>359</v>
      </c>
      <c r="C15" s="328">
        <v>-13.122</v>
      </c>
      <c r="D15" s="328">
        <v>-22.376000000000001</v>
      </c>
      <c r="E15" s="328">
        <v>-22.401</v>
      </c>
      <c r="F15" s="328">
        <v>-15.986000000000004</v>
      </c>
      <c r="G15" s="328">
        <v>-36.286000000000001</v>
      </c>
      <c r="H15" s="328">
        <v>-38.911000000000001</v>
      </c>
      <c r="I15" s="328">
        <v>-38.56</v>
      </c>
      <c r="J15" s="328">
        <v>-39.659999999999997</v>
      </c>
      <c r="K15" s="328">
        <v>-41.286000000000001</v>
      </c>
      <c r="L15" s="328">
        <v>-47.715000000000003</v>
      </c>
      <c r="M15" s="328">
        <v>-52.453000000000003</v>
      </c>
      <c r="N15" s="328">
        <v>-58.655000000000001</v>
      </c>
      <c r="O15" s="329">
        <v>-53.999000000000002</v>
      </c>
      <c r="P15" s="329">
        <v>-129.19300000000001</v>
      </c>
      <c r="Q15" s="329">
        <v>-165.87799999999999</v>
      </c>
      <c r="R15" s="329">
        <v>-182.54699999999997</v>
      </c>
      <c r="S15" s="329">
        <v>-298.43900000000002</v>
      </c>
      <c r="T15" s="329">
        <v>-213.32599999999996</v>
      </c>
      <c r="U15" s="329">
        <v>-221.37599999999998</v>
      </c>
      <c r="V15" s="329">
        <v>-225.87600000000009</v>
      </c>
      <c r="W15" s="329">
        <v>-251.61699999999999</v>
      </c>
      <c r="X15" s="329">
        <v>-239.864</v>
      </c>
      <c r="Y15" s="329">
        <v>-193.88700000000006</v>
      </c>
      <c r="Z15" s="329">
        <v>-225.9369999999999</v>
      </c>
      <c r="AA15" s="329">
        <v>-190.09299999999999</v>
      </c>
      <c r="AB15" s="329">
        <v>-225.126</v>
      </c>
      <c r="AC15" s="329">
        <v>-195.22399999999999</v>
      </c>
      <c r="AD15" s="329">
        <v>-193.58529740999995</v>
      </c>
      <c r="AE15" s="329">
        <v>-224.95500000000001</v>
      </c>
      <c r="AF15" s="329">
        <v>-242.79499999999999</v>
      </c>
      <c r="AG15" s="329">
        <v>-258.02</v>
      </c>
      <c r="AH15" s="329">
        <v>-275.86599999999999</v>
      </c>
      <c r="AI15" s="329">
        <v>-259.36749831000003</v>
      </c>
      <c r="AJ15" s="329">
        <v>-268.39916479999994</v>
      </c>
      <c r="AL15" s="329">
        <f t="shared" si="0"/>
        <v>-531.61699999999996</v>
      </c>
      <c r="AM15" s="329">
        <f t="shared" si="1"/>
        <v>-959.01700000000005</v>
      </c>
      <c r="AN15" s="329">
        <f t="shared" si="2"/>
        <v>-911.30499999999995</v>
      </c>
      <c r="AO15" s="329">
        <v>-804.02829740999994</v>
      </c>
      <c r="AP15" s="329">
        <f t="shared" si="4"/>
        <v>-1001.636</v>
      </c>
      <c r="AQ15" s="316"/>
      <c r="AR15" s="316"/>
    </row>
    <row r="16" spans="2:44" ht="14.4">
      <c r="B16" s="207" t="s">
        <v>360</v>
      </c>
      <c r="C16" s="324">
        <v>41.693000000000033</v>
      </c>
      <c r="D16" s="324">
        <v>-1.0689999999999991</v>
      </c>
      <c r="E16" s="324">
        <v>-14.876999999999946</v>
      </c>
      <c r="F16" s="324">
        <v>-21.777999999999942</v>
      </c>
      <c r="G16" s="324">
        <v>37.996000000000009</v>
      </c>
      <c r="H16" s="324">
        <v>-14.999000000000088</v>
      </c>
      <c r="I16" s="324">
        <v>-0.58400000000001739</v>
      </c>
      <c r="J16" s="324">
        <v>-28.734999999999864</v>
      </c>
      <c r="K16" s="324">
        <v>-18.123000000000015</v>
      </c>
      <c r="L16" s="324">
        <v>11.044999999999995</v>
      </c>
      <c r="M16" s="324">
        <v>2.4799999999999685</v>
      </c>
      <c r="N16" s="324">
        <v>-31.746999999999865</v>
      </c>
      <c r="O16" s="325">
        <v>51.877999999999986</v>
      </c>
      <c r="P16" s="325">
        <v>-17.734000000000037</v>
      </c>
      <c r="Q16" s="325">
        <v>-1.4279999999999404</v>
      </c>
      <c r="R16" s="325">
        <v>-165.19704229000024</v>
      </c>
      <c r="S16" s="325">
        <v>-89.789298640000027</v>
      </c>
      <c r="T16" s="325">
        <v>-65.407695309999895</v>
      </c>
      <c r="U16" s="325">
        <v>-55.000006050000195</v>
      </c>
      <c r="V16" s="325">
        <v>-205.75299999999959</v>
      </c>
      <c r="W16" s="325">
        <v>-44.775999999999925</v>
      </c>
      <c r="X16" s="325">
        <v>-58.033999999999963</v>
      </c>
      <c r="Y16" s="325">
        <v>-16.706000000000301</v>
      </c>
      <c r="Z16" s="325">
        <v>-98.358999999999924</v>
      </c>
      <c r="AA16" s="325">
        <v>96.967663450000117</v>
      </c>
      <c r="AB16" s="325">
        <v>3.9173365500000443</v>
      </c>
      <c r="AC16" s="325">
        <v>38.314000000000078</v>
      </c>
      <c r="AD16" s="325">
        <v>46.868163179999385</v>
      </c>
      <c r="AE16" s="325">
        <v>133.45000000000019</v>
      </c>
      <c r="AF16" s="325">
        <v>39.768999999999863</v>
      </c>
      <c r="AG16" s="325">
        <v>70.59599999999989</v>
      </c>
      <c r="AH16" s="325">
        <v>9.0440000000006648</v>
      </c>
      <c r="AI16" s="325">
        <v>140.29310945201388</v>
      </c>
      <c r="AJ16" s="325">
        <v>67.209781787804133</v>
      </c>
      <c r="AL16" s="325">
        <f t="shared" si="0"/>
        <v>-132.48104229000023</v>
      </c>
      <c r="AM16" s="325">
        <f t="shared" si="1"/>
        <v>-415.9499999999997</v>
      </c>
      <c r="AN16" s="325">
        <f t="shared" si="2"/>
        <v>-217.87500000000011</v>
      </c>
      <c r="AO16" s="325">
        <f>SUM(AO13:AO15)</f>
        <v>186.06716317999962</v>
      </c>
      <c r="AP16" s="325">
        <f>SUM(AP13:AP15)</f>
        <v>252.85900000000061</v>
      </c>
      <c r="AQ16" s="316"/>
      <c r="AR16" s="316"/>
    </row>
    <row r="17" spans="2:44" ht="14.4">
      <c r="B17" s="327" t="s">
        <v>361</v>
      </c>
      <c r="C17" s="328">
        <v>-1.7529999999999999</v>
      </c>
      <c r="D17" s="328">
        <v>-1.907</v>
      </c>
      <c r="E17" s="328">
        <v>-1.778</v>
      </c>
      <c r="F17" s="328">
        <v>3.7200000000000006</v>
      </c>
      <c r="G17" s="328">
        <v>0.128</v>
      </c>
      <c r="H17" s="328">
        <v>-1.9209999999999998</v>
      </c>
      <c r="I17" s="328">
        <v>-1.8879999999999999</v>
      </c>
      <c r="J17" s="328">
        <v>0.4099999999999997</v>
      </c>
      <c r="K17" s="328">
        <v>-0.69499999999999995</v>
      </c>
      <c r="L17" s="328">
        <v>-1.6</v>
      </c>
      <c r="M17" s="328">
        <v>-0.65900000000000003</v>
      </c>
      <c r="N17" s="328">
        <v>-1.3520000000000003</v>
      </c>
      <c r="O17" s="329">
        <v>0.219</v>
      </c>
      <c r="P17" s="329">
        <v>22.715</v>
      </c>
      <c r="Q17" s="329">
        <v>15.920999999999999</v>
      </c>
      <c r="R17" s="329">
        <v>12.299000000000007</v>
      </c>
      <c r="S17" s="329">
        <v>6.4329999999999998</v>
      </c>
      <c r="T17" s="329">
        <v>19.545000000000002</v>
      </c>
      <c r="U17" s="329">
        <v>26.228999999999999</v>
      </c>
      <c r="V17" s="329">
        <v>375.19799999999998</v>
      </c>
      <c r="W17" s="329">
        <v>3.4279999999999999</v>
      </c>
      <c r="X17" s="329">
        <v>0.21799999999999997</v>
      </c>
      <c r="Y17" s="329">
        <v>4.1779999999999999</v>
      </c>
      <c r="Z17" s="329">
        <v>-3.1209999999999996</v>
      </c>
      <c r="AA17" s="329">
        <v>0.55783851000000007</v>
      </c>
      <c r="AB17" s="329">
        <v>0.38916148999999989</v>
      </c>
      <c r="AC17" s="329">
        <v>15.420999999999999</v>
      </c>
      <c r="AD17" s="329">
        <v>2.0086575799999977</v>
      </c>
      <c r="AE17" s="329">
        <v>6.7530000000000001</v>
      </c>
      <c r="AF17" s="329">
        <v>-2.8440000000000003</v>
      </c>
      <c r="AG17" s="329">
        <v>-2.056</v>
      </c>
      <c r="AH17" s="329">
        <v>1.9530000000000005</v>
      </c>
      <c r="AI17" s="329">
        <v>-1.3426788499999998</v>
      </c>
      <c r="AJ17" s="329">
        <v>-0.78756077000000002</v>
      </c>
      <c r="AL17" s="329">
        <f t="shared" si="0"/>
        <v>51.154000000000011</v>
      </c>
      <c r="AM17" s="329">
        <f t="shared" si="1"/>
        <v>427.40499999999997</v>
      </c>
      <c r="AN17" s="329">
        <f t="shared" si="2"/>
        <v>4.7030000000000003</v>
      </c>
      <c r="AO17" s="329">
        <v>18.376657579999996</v>
      </c>
      <c r="AP17" s="329">
        <f>SUM(AE17:AH17)</f>
        <v>3.806</v>
      </c>
    </row>
    <row r="18" spans="2:44" ht="14.4">
      <c r="B18" s="207" t="s">
        <v>362</v>
      </c>
      <c r="C18" s="324">
        <v>39.940000000000033</v>
      </c>
      <c r="D18" s="324">
        <v>-2.9759999999999991</v>
      </c>
      <c r="E18" s="324">
        <v>-16.654999999999944</v>
      </c>
      <c r="F18" s="324">
        <v>-18.057999999999943</v>
      </c>
      <c r="G18" s="324">
        <v>38.124000000000009</v>
      </c>
      <c r="H18" s="324">
        <v>-16.920000000000087</v>
      </c>
      <c r="I18" s="324">
        <v>-2.4720000000000173</v>
      </c>
      <c r="J18" s="324">
        <v>-28.324999999999864</v>
      </c>
      <c r="K18" s="324">
        <v>-18.818000000000016</v>
      </c>
      <c r="L18" s="324">
        <v>9.444999999999995</v>
      </c>
      <c r="M18" s="324">
        <v>1.8209999999999684</v>
      </c>
      <c r="N18" s="324">
        <v>-33.098999999999862</v>
      </c>
      <c r="O18" s="325">
        <v>52.096999999999987</v>
      </c>
      <c r="P18" s="325">
        <v>4.980999999999959</v>
      </c>
      <c r="Q18" s="325">
        <v>14.493000000000059</v>
      </c>
      <c r="R18" s="325">
        <v>-152.89804229000023</v>
      </c>
      <c r="S18" s="325">
        <v>-83.356298640000034</v>
      </c>
      <c r="T18" s="325">
        <v>-45.862695309999879</v>
      </c>
      <c r="U18" s="325">
        <v>-28.77100605000021</v>
      </c>
      <c r="V18" s="325">
        <v>169.44500000000039</v>
      </c>
      <c r="W18" s="325">
        <v>-41.347999999999928</v>
      </c>
      <c r="X18" s="325">
        <v>-57.81599999999996</v>
      </c>
      <c r="Y18" s="325">
        <v>-12.528000000000304</v>
      </c>
      <c r="Z18" s="325">
        <v>-101.47999999999992</v>
      </c>
      <c r="AA18" s="325">
        <v>97.525501960000113</v>
      </c>
      <c r="AB18" s="325">
        <v>4.3064980400000508</v>
      </c>
      <c r="AC18" s="325">
        <v>53.735000000000078</v>
      </c>
      <c r="AD18" s="325">
        <v>48.87682075999939</v>
      </c>
      <c r="AE18" s="325">
        <v>140.2030000000002</v>
      </c>
      <c r="AF18" s="325">
        <v>36.924999999999841</v>
      </c>
      <c r="AG18" s="325">
        <v>68.539999999999907</v>
      </c>
      <c r="AH18" s="325">
        <v>10.997000000000639</v>
      </c>
      <c r="AI18" s="325">
        <v>138.95043060201388</v>
      </c>
      <c r="AJ18" s="325">
        <v>66.422221017804134</v>
      </c>
      <c r="AL18" s="325">
        <f t="shared" si="0"/>
        <v>-81.327042290000236</v>
      </c>
      <c r="AM18" s="325">
        <f t="shared" si="1"/>
        <v>11.455000000000268</v>
      </c>
      <c r="AN18" s="325">
        <f t="shared" si="2"/>
        <v>-213.17200000000011</v>
      </c>
      <c r="AO18" s="325">
        <f>SUM(AO16:AO17)</f>
        <v>204.44382075999962</v>
      </c>
      <c r="AP18" s="325">
        <f>SUM(AP16:AP17)</f>
        <v>256.66500000000059</v>
      </c>
      <c r="AQ18" s="316"/>
      <c r="AR18" s="316"/>
    </row>
    <row r="19" spans="2:44" ht="14.4">
      <c r="B19" s="327" t="s">
        <v>363</v>
      </c>
      <c r="C19" s="328">
        <v>0</v>
      </c>
      <c r="D19" s="328">
        <v>0</v>
      </c>
      <c r="E19" s="328">
        <v>0</v>
      </c>
      <c r="F19" s="328">
        <v>0</v>
      </c>
      <c r="G19" s="328">
        <v>0</v>
      </c>
      <c r="H19" s="328">
        <v>0</v>
      </c>
      <c r="I19" s="328">
        <v>0</v>
      </c>
      <c r="J19" s="328">
        <v>0</v>
      </c>
      <c r="K19" s="328">
        <v>0</v>
      </c>
      <c r="L19" s="328">
        <v>-0.45900000000000002</v>
      </c>
      <c r="M19" s="328">
        <v>7.0000000000000001E-3</v>
      </c>
      <c r="N19" s="328">
        <v>0.90900000000000003</v>
      </c>
      <c r="O19" s="329">
        <v>2.1008362209854967</v>
      </c>
      <c r="P19" s="329">
        <v>2.0058345927252139</v>
      </c>
      <c r="Q19" s="329">
        <v>1.3089999999999999</v>
      </c>
      <c r="R19" s="329">
        <v>0.92122626639459781</v>
      </c>
      <c r="S19" s="329">
        <v>6.7572005144978977</v>
      </c>
      <c r="T19" s="329">
        <v>35.500633799063763</v>
      </c>
      <c r="U19" s="329">
        <v>17.953953853566034</v>
      </c>
      <c r="V19" s="329">
        <v>53.494471078372612</v>
      </c>
      <c r="W19" s="329">
        <v>35.861881981157097</v>
      </c>
      <c r="X19" s="329">
        <v>43.995139829876834</v>
      </c>
      <c r="Y19" s="329">
        <v>17.707047301305298</v>
      </c>
      <c r="Z19" s="329">
        <v>18.893673015347673</v>
      </c>
      <c r="AA19" s="329">
        <v>32.99</v>
      </c>
      <c r="AB19" s="329">
        <v>18.994999999999997</v>
      </c>
      <c r="AC19" s="329">
        <v>34.29</v>
      </c>
      <c r="AD19" s="329">
        <v>33.024493481667051</v>
      </c>
      <c r="AE19" s="329">
        <v>44.478999999999999</v>
      </c>
      <c r="AF19" s="329">
        <v>27.385000000000005</v>
      </c>
      <c r="AG19" s="329">
        <v>31.99799999999999</v>
      </c>
      <c r="AH19" s="329">
        <v>29.048000000000002</v>
      </c>
      <c r="AI19" s="329">
        <v>32.737620632014028</v>
      </c>
      <c r="AJ19" s="329">
        <v>37.293816767803605</v>
      </c>
      <c r="AL19" s="329">
        <f t="shared" si="0"/>
        <v>6.3368970801053086</v>
      </c>
      <c r="AM19" s="329">
        <f t="shared" si="1"/>
        <v>113.70625924550031</v>
      </c>
      <c r="AN19" s="329">
        <f t="shared" si="2"/>
        <v>116.4577421276869</v>
      </c>
      <c r="AO19" s="329">
        <v>119.29949348166706</v>
      </c>
      <c r="AP19" s="329">
        <f>SUM(AE19:AH19)</f>
        <v>132.91</v>
      </c>
      <c r="AQ19" s="316"/>
      <c r="AR19" s="316"/>
    </row>
    <row r="20" spans="2:44" ht="14.4">
      <c r="B20" s="207" t="s">
        <v>364</v>
      </c>
      <c r="C20" s="324">
        <v>39.940000000000033</v>
      </c>
      <c r="D20" s="324">
        <v>-2.9759999999999991</v>
      </c>
      <c r="E20" s="324">
        <v>-16.654999999999944</v>
      </c>
      <c r="F20" s="324">
        <v>-18.057999999999943</v>
      </c>
      <c r="G20" s="324">
        <v>38.124000000000009</v>
      </c>
      <c r="H20" s="324">
        <v>-16.920000000000087</v>
      </c>
      <c r="I20" s="324">
        <v>-2.4720000000000173</v>
      </c>
      <c r="J20" s="324">
        <v>-28.324999999999864</v>
      </c>
      <c r="K20" s="324">
        <v>-18.818000000000016</v>
      </c>
      <c r="L20" s="324">
        <f>L18-L19</f>
        <v>9.9039999999999946</v>
      </c>
      <c r="M20" s="324">
        <f t="shared" ref="M20:X20" si="5">M18-M19</f>
        <v>1.8139999999999685</v>
      </c>
      <c r="N20" s="324">
        <f t="shared" si="5"/>
        <v>-34.007999999999861</v>
      </c>
      <c r="O20" s="324">
        <f t="shared" si="5"/>
        <v>49.996163779014488</v>
      </c>
      <c r="P20" s="324">
        <f t="shared" si="5"/>
        <v>2.9751654072747451</v>
      </c>
      <c r="Q20" s="324">
        <f t="shared" si="5"/>
        <v>13.18400000000006</v>
      </c>
      <c r="R20" s="324">
        <f t="shared" si="5"/>
        <v>-153.81926855639483</v>
      </c>
      <c r="S20" s="324">
        <f t="shared" si="5"/>
        <v>-90.11349915449793</v>
      </c>
      <c r="T20" s="324">
        <f t="shared" si="5"/>
        <v>-81.363329109063642</v>
      </c>
      <c r="U20" s="324">
        <f t="shared" si="5"/>
        <v>-46.724959903566244</v>
      </c>
      <c r="V20" s="324">
        <f t="shared" si="5"/>
        <v>115.95052892162778</v>
      </c>
      <c r="W20" s="324">
        <v>-77.209881981157011</v>
      </c>
      <c r="X20" s="324">
        <f t="shared" si="5"/>
        <v>-101.81113982987679</v>
      </c>
      <c r="Y20" s="324">
        <f>Y18-Y19</f>
        <v>-30.235047301305602</v>
      </c>
      <c r="Z20" s="324">
        <v>-120.37367301534759</v>
      </c>
      <c r="AA20" s="324">
        <v>64.535501960000119</v>
      </c>
      <c r="AB20" s="324">
        <v>-14.688501959999947</v>
      </c>
      <c r="AC20" s="324">
        <v>19.445000000000078</v>
      </c>
      <c r="AD20" s="324">
        <v>15.852327278332311</v>
      </c>
      <c r="AE20" s="324">
        <v>95.724000000000203</v>
      </c>
      <c r="AF20" s="324">
        <v>9.5399999999998357</v>
      </c>
      <c r="AG20" s="324">
        <v>36.541999999999916</v>
      </c>
      <c r="AH20" s="324">
        <v>-18.050999999999362</v>
      </c>
      <c r="AI20" s="324">
        <v>106.21280996999985</v>
      </c>
      <c r="AJ20" s="324">
        <v>29.128404250000528</v>
      </c>
      <c r="AL20" s="325">
        <f t="shared" si="0"/>
        <v>-87.663939370105538</v>
      </c>
      <c r="AM20" s="325">
        <f t="shared" si="1"/>
        <v>-102.25125924550002</v>
      </c>
      <c r="AN20" s="325">
        <f t="shared" si="2"/>
        <v>-329.629742127687</v>
      </c>
      <c r="AO20" s="325">
        <f>AO18-AO19</f>
        <v>85.144327278332568</v>
      </c>
      <c r="AP20" s="325">
        <f>AP18-AP19</f>
        <v>123.75500000000059</v>
      </c>
      <c r="AQ20" s="316"/>
      <c r="AR20" s="316"/>
    </row>
    <row r="21" spans="2:44" ht="15" customHeight="1">
      <c r="AQ21" s="316"/>
    </row>
    <row r="22" spans="2:44" ht="15" customHeight="1">
      <c r="AQ22" s="316"/>
    </row>
    <row r="23" spans="2:44" ht="15" customHeight="1">
      <c r="AQ23" s="316"/>
    </row>
  </sheetData>
  <hyperlinks>
    <hyperlink ref="B2" location="Sumário!A1" display="Sumário" xr:uid="{51409F71-CA69-4B43-A88B-385B2E783FAC}"/>
  </hyperlinks>
  <pageMargins left="0.7" right="0.7" top="0.75" bottom="0.75" header="0.3" footer="0.3"/>
  <ignoredErrors>
    <ignoredError sqref="AL6:AN20 AL5:AN5 AP5:AP12 AP14:AP15 AP17 AP19:AP20 AO7" formulaRange="1"/>
    <ignoredError sqref="AP13 AP16 AP18" formula="1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39244-F920-48D3-B6EB-E0ABE2827675}">
  <sheetPr>
    <tabColor rgb="FF92D050"/>
    <outlinePr summaryBelow="0"/>
  </sheetPr>
  <dimension ref="B1:AJ17"/>
  <sheetViews>
    <sheetView showGridLines="0" zoomScale="85" zoomScaleNormal="85" workbookViewId="0">
      <pane xSplit="2" ySplit="4" topLeftCell="X5" activePane="bottomRight" state="frozen"/>
      <selection activeCell="B2" sqref="B2"/>
      <selection pane="topRight" activeCell="B2" sqref="B2"/>
      <selection pane="bottomLeft" activeCell="B2" sqref="B2"/>
      <selection pane="bottomRight" activeCell="AJ1" sqref="AJ1"/>
    </sheetView>
  </sheetViews>
  <sheetFormatPr defaultColWidth="10.6640625" defaultRowHeight="15" customHeight="1" outlineLevelCol="1"/>
  <cols>
    <col min="1" max="1" width="1.6640625" customWidth="1"/>
    <col min="2" max="2" width="45.6640625" customWidth="1"/>
    <col min="3" max="10" width="10.6640625" customWidth="1" outlineLevel="1"/>
    <col min="11" max="11" width="10.6640625" customWidth="1" outlineLevel="1" collapsed="1"/>
    <col min="12" max="14" width="10.6640625" customWidth="1" outlineLevel="1"/>
  </cols>
  <sheetData>
    <row r="1" spans="2:36" ht="18">
      <c r="B1" s="332" t="s">
        <v>373</v>
      </c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</row>
    <row r="2" spans="2:36" ht="14.4">
      <c r="B2" s="280" t="s">
        <v>379</v>
      </c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</row>
    <row r="3" spans="2:36" ht="14.4"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288"/>
      <c r="Q3" s="288"/>
      <c r="R3" s="288"/>
      <c r="S3" s="288"/>
      <c r="T3" s="288"/>
      <c r="U3" s="288"/>
      <c r="V3" s="288"/>
      <c r="W3" s="288"/>
      <c r="X3" s="288"/>
    </row>
    <row r="4" spans="2:36" ht="14.4">
      <c r="B4" s="145" t="s">
        <v>217</v>
      </c>
      <c r="C4" s="146" t="s">
        <v>178</v>
      </c>
      <c r="D4" s="146" t="s">
        <v>179</v>
      </c>
      <c r="E4" s="146" t="s">
        <v>181</v>
      </c>
      <c r="F4" s="146" t="s">
        <v>183</v>
      </c>
      <c r="G4" s="146" t="s">
        <v>184</v>
      </c>
      <c r="H4" s="146" t="s">
        <v>185</v>
      </c>
      <c r="I4" s="146" t="s">
        <v>187</v>
      </c>
      <c r="J4" s="146" t="s">
        <v>189</v>
      </c>
      <c r="K4" s="146" t="s">
        <v>192</v>
      </c>
      <c r="L4" s="146" t="s">
        <v>195</v>
      </c>
      <c r="M4" s="146" t="s">
        <v>197</v>
      </c>
      <c r="N4" s="146" t="s">
        <v>199</v>
      </c>
      <c r="O4" s="146" t="s">
        <v>214</v>
      </c>
      <c r="P4" s="146" t="s">
        <v>238</v>
      </c>
      <c r="Q4" s="146" t="s">
        <v>244</v>
      </c>
      <c r="R4" s="146" t="s">
        <v>245</v>
      </c>
      <c r="S4" s="146" t="s">
        <v>247</v>
      </c>
      <c r="T4" s="146" t="s">
        <v>250</v>
      </c>
      <c r="U4" s="146" t="s">
        <v>257</v>
      </c>
      <c r="V4" s="146" t="s">
        <v>260</v>
      </c>
      <c r="W4" s="146" t="s">
        <v>270</v>
      </c>
      <c r="X4" s="146" t="s">
        <v>275</v>
      </c>
      <c r="Y4" s="146" t="s">
        <v>282</v>
      </c>
      <c r="Z4" s="146" t="s">
        <v>287</v>
      </c>
      <c r="AA4" s="146" t="s">
        <v>289</v>
      </c>
      <c r="AB4" s="146" t="s">
        <v>293</v>
      </c>
      <c r="AC4" s="146" t="s">
        <v>311</v>
      </c>
      <c r="AD4" s="146" t="s">
        <v>385</v>
      </c>
      <c r="AE4" s="146" t="s">
        <v>386</v>
      </c>
      <c r="AF4" s="146" t="s">
        <v>387</v>
      </c>
      <c r="AG4" s="146" t="s">
        <v>389</v>
      </c>
      <c r="AH4" s="146" t="s">
        <v>390</v>
      </c>
      <c r="AI4" s="146" t="s">
        <v>391</v>
      </c>
      <c r="AJ4" s="146" t="s">
        <v>392</v>
      </c>
    </row>
    <row r="5" spans="2:36" ht="14.4">
      <c r="B5" s="337" t="s">
        <v>18</v>
      </c>
      <c r="C5" s="338">
        <v>263.98947304250004</v>
      </c>
      <c r="D5" s="338">
        <v>276.15209425000018</v>
      </c>
      <c r="E5" s="338">
        <v>254.51203793999991</v>
      </c>
      <c r="F5" s="338">
        <v>293.05132485000013</v>
      </c>
      <c r="G5" s="338">
        <v>279.01408486000003</v>
      </c>
      <c r="H5" s="338">
        <v>283.52920491000003</v>
      </c>
      <c r="I5" s="338">
        <v>290.69279618999997</v>
      </c>
      <c r="J5" s="338">
        <v>317.90009964999996</v>
      </c>
      <c r="K5" s="338">
        <f>'DRE Consolidada '!K8</f>
        <v>338.61771001</v>
      </c>
      <c r="L5" s="338">
        <f>'DRE Consolidada '!L8</f>
        <v>356.13438965000012</v>
      </c>
      <c r="M5" s="338">
        <f>'DRE Consolidada '!M8</f>
        <v>350.94529411999952</v>
      </c>
      <c r="N5" s="338">
        <f>'DRE Consolidada '!N8</f>
        <v>375.92525505999981</v>
      </c>
      <c r="O5" s="339">
        <f>'DRE Consolidada '!O8</f>
        <v>415.97562736000009</v>
      </c>
      <c r="P5" s="339">
        <f>'DRE Consolidada '!P8</f>
        <v>585.96810550000043</v>
      </c>
      <c r="Q5" s="339">
        <f>'DRE Consolidada '!Q8</f>
        <v>816.68334630999959</v>
      </c>
      <c r="R5" s="339">
        <f>'DRE Consolidada '!R8</f>
        <v>848.50753834000056</v>
      </c>
      <c r="S5" s="339">
        <f>'DRE Consolidada '!S8</f>
        <v>902.3801697800003</v>
      </c>
      <c r="T5" s="339">
        <f>'DRE Consolidada '!T8</f>
        <v>910.47255754998446</v>
      </c>
      <c r="U5" s="339">
        <f>'DRE Consolidada '!U8</f>
        <v>905.23647253001582</v>
      </c>
      <c r="V5" s="339">
        <f>'DRE Consolidada '!V8</f>
        <v>845.14093029999844</v>
      </c>
      <c r="W5" s="339">
        <f>'DRE Consolidada '!W8</f>
        <v>954.42228289000127</v>
      </c>
      <c r="X5" s="339">
        <f>'DRE Consolidada '!X8</f>
        <v>932.42418522999981</v>
      </c>
      <c r="Y5" s="339">
        <f>'DRE Consolidada '!Y8</f>
        <v>940.40707884999767</v>
      </c>
      <c r="Z5" s="339">
        <f>'DRE Consolidada '!Z8</f>
        <v>905.68607525000175</v>
      </c>
      <c r="AA5" s="339">
        <f>'DRE Consolidada '!AA8</f>
        <v>990.71494344999962</v>
      </c>
      <c r="AB5" s="339">
        <f>'DRE Consolidada '!AB8</f>
        <v>977.00212125000064</v>
      </c>
      <c r="AC5" s="339">
        <f>'DRE Consolidada '!AC8</f>
        <v>938.27857173000109</v>
      </c>
      <c r="AD5" s="339">
        <v>895.38250285999993</v>
      </c>
      <c r="AE5" s="339">
        <f>'DRE Consolidada '!AE8</f>
        <v>1040.1217905799999</v>
      </c>
      <c r="AF5" s="339">
        <f>'DRE Consolidada '!AF8</f>
        <v>1005.3398492200006</v>
      </c>
      <c r="AG5" s="339">
        <f>'DRE Consolidada '!AG8</f>
        <v>1005.9151693699989</v>
      </c>
      <c r="AH5" s="339">
        <f>'DRE Consolidada '!AH8</f>
        <v>972.31992930000115</v>
      </c>
      <c r="AI5" s="339">
        <f>'DRE Consolidada '!AI8</f>
        <v>1120.40276784</v>
      </c>
      <c r="AJ5" s="339">
        <f>'DRE Consolidada '!AJ8</f>
        <v>1050.0492925999999</v>
      </c>
    </row>
    <row r="6" spans="2:36" ht="14.4" collapsed="1">
      <c r="B6" s="334" t="s">
        <v>383</v>
      </c>
      <c r="C6" s="335">
        <v>88.385130892500015</v>
      </c>
      <c r="D6" s="335">
        <v>49.600872458205387</v>
      </c>
      <c r="E6" s="335">
        <v>60.091064309999965</v>
      </c>
      <c r="F6" s="335">
        <v>49.616144415016556</v>
      </c>
      <c r="G6" s="335">
        <v>94.521297280000041</v>
      </c>
      <c r="H6" s="335">
        <v>54.915884047921161</v>
      </c>
      <c r="I6" s="335">
        <v>75.133459624490413</v>
      </c>
      <c r="J6" s="335">
        <v>58.48410085528139</v>
      </c>
      <c r="K6" s="335">
        <f>'DRE Consolidada '!K30</f>
        <v>118.24933482999997</v>
      </c>
      <c r="L6" s="335">
        <f>'DRE Consolidada '!L30</f>
        <v>91.749452220000066</v>
      </c>
      <c r="M6" s="335">
        <f>'DRE Consolidada '!M30</f>
        <v>99.835709321499522</v>
      </c>
      <c r="N6" s="335">
        <f>'DRE Consolidada '!N30-4.946</f>
        <v>60.533908560000171</v>
      </c>
      <c r="O6" s="336">
        <f>'DRE Consolidada '!O30</f>
        <v>146.45948886010018</v>
      </c>
      <c r="P6" s="336">
        <f>'DRE Consolidada '!P30</f>
        <v>169.15852096000037</v>
      </c>
      <c r="Q6" s="336">
        <f>'DRE Consolidada '!Q30-118.7</f>
        <v>225.57143479999974</v>
      </c>
      <c r="R6" s="336">
        <f>'DRE Consolidada '!R30</f>
        <v>159.1512802000002</v>
      </c>
      <c r="S6" s="336">
        <f>'DRE Consolidada '!S30</f>
        <v>339.05434605000028</v>
      </c>
      <c r="T6" s="336">
        <f>'DRE Consolidada '!T30</f>
        <v>272.60467679998499</v>
      </c>
      <c r="U6" s="336">
        <f>'DRE Consolidada '!U30</f>
        <v>282.74247203001613</v>
      </c>
      <c r="V6" s="336">
        <f>'DRE Consolidada '!V30</f>
        <v>178.66731962999819</v>
      </c>
      <c r="W6" s="336">
        <f>'DRE Consolidada '!W30</f>
        <v>352.6120909163015</v>
      </c>
      <c r="X6" s="336">
        <f>'DRE Consolidada '!X30</f>
        <v>278.69300032759952</v>
      </c>
      <c r="Y6" s="336">
        <f>'DRE Consolidada '!Y30</f>
        <v>308.15648908619789</v>
      </c>
      <c r="Z6" s="336">
        <f>'DRE Consolidada '!Z30</f>
        <v>268.62862149300224</v>
      </c>
      <c r="AA6" s="336">
        <f>'DRE Consolidada '!AA30</f>
        <v>395.86014220999954</v>
      </c>
      <c r="AB6" s="336">
        <f>'DRE Consolidada '!AB30</f>
        <v>337.42466004000067</v>
      </c>
      <c r="AC6" s="336">
        <f>'DRE Consolidada '!AC30</f>
        <v>333.93242811000084</v>
      </c>
      <c r="AD6" s="336">
        <v>293.742690549999</v>
      </c>
      <c r="AE6" s="336">
        <f>'DRE Consolidada '!AE30</f>
        <v>431.63626504067156</v>
      </c>
      <c r="AF6" s="336">
        <f>'DRE Consolidada '!AF30</f>
        <v>352.19542415625858</v>
      </c>
      <c r="AG6" s="336">
        <f>'DRE Consolidada '!AG30</f>
        <v>374.34497877717911</v>
      </c>
      <c r="AH6" s="336">
        <f>'DRE Consolidada '!AH30</f>
        <v>334.03001482604782</v>
      </c>
      <c r="AI6" s="336">
        <f>'DRE Consolidada '!AI30</f>
        <v>450.65889286201462</v>
      </c>
      <c r="AJ6" s="336">
        <f>'DRE Consolidada '!AJ30</f>
        <v>383.8131431778034</v>
      </c>
    </row>
    <row r="7" spans="2:36" ht="14.4">
      <c r="B7" s="340" t="s">
        <v>277</v>
      </c>
      <c r="C7" s="341">
        <f t="shared" ref="C7" si="0">IFERROR(C6/C$5,"n.a.")</f>
        <v>0.33480551278751469</v>
      </c>
      <c r="D7" s="341">
        <f t="shared" ref="D7" si="1">IFERROR(D6/D$5,"n.a.")</f>
        <v>0.17961432663734128</v>
      </c>
      <c r="E7" s="341">
        <f t="shared" ref="E7" si="2">IFERROR(E6/E$5,"n.a.")</f>
        <v>0.23610303385400641</v>
      </c>
      <c r="F7" s="341">
        <f t="shared" ref="F7" si="3">IFERROR(F6/F$5,"n.a.")</f>
        <v>0.16930871901163677</v>
      </c>
      <c r="G7" s="341">
        <f t="shared" ref="G7" si="4">IFERROR(G6/G$5,"n.a.")</f>
        <v>0.33876890956034594</v>
      </c>
      <c r="H7" s="341">
        <f t="shared" ref="H7" si="5">IFERROR(H6/H$5,"n.a.")</f>
        <v>0.1936868692780801</v>
      </c>
      <c r="I7" s="341">
        <f t="shared" ref="I7" si="6">IFERROR(I6/I$5,"n.a.")</f>
        <v>0.25846343841070751</v>
      </c>
      <c r="J7" s="341">
        <f t="shared" ref="J7" si="7">IFERROR(J6/J$5,"n.a.")</f>
        <v>0.18397006141133934</v>
      </c>
      <c r="K7" s="341">
        <f>IFERROR(K6/K$5,"n.a.")</f>
        <v>0.34921190278709241</v>
      </c>
      <c r="L7" s="341">
        <f t="shared" ref="L7" si="8">IFERROR(L6/L$5,"n.a.")</f>
        <v>0.25762592685915309</v>
      </c>
      <c r="M7" s="341">
        <f t="shared" ref="M7" si="9">IFERROR(M6/M$5,"n.a.")</f>
        <v>0.28447655801123939</v>
      </c>
      <c r="N7" s="341">
        <f t="shared" ref="N7" si="10">IFERROR(N6/N$5,"n.a.")</f>
        <v>0.16102644806435953</v>
      </c>
      <c r="O7" s="342">
        <f t="shared" ref="O7" si="11">IFERROR(O6/O$5,"n.a.")</f>
        <v>0.35208670707370299</v>
      </c>
      <c r="P7" s="342">
        <f t="shared" ref="P7" si="12">IFERROR(P6/P$5,"n.a.")</f>
        <v>0.28868213025973349</v>
      </c>
      <c r="Q7" s="342">
        <f t="shared" ref="Q7" si="13">IFERROR(Q6/Q$5,"n.a.")</f>
        <v>0.27620427895241606</v>
      </c>
      <c r="R7" s="342">
        <f t="shared" ref="R7" si="14">IFERROR(R6/R$5,"n.a.")</f>
        <v>0.18756613584289408</v>
      </c>
      <c r="S7" s="342">
        <f t="shared" ref="S7" si="15">IFERROR(S6/S$5,"n.a.")</f>
        <v>0.37573337425251874</v>
      </c>
      <c r="T7" s="342">
        <f t="shared" ref="T7" si="16">IFERROR(T6/T$5,"n.a.")</f>
        <v>0.29941009703086974</v>
      </c>
      <c r="U7" s="342">
        <f t="shared" ref="U7" si="17">IFERROR(U6/U$5,"n.a.")</f>
        <v>0.31234100769248552</v>
      </c>
      <c r="V7" s="342">
        <f t="shared" ref="V7" si="18">IFERROR(V6/V$5,"n.a.")</f>
        <v>0.21140535646117259</v>
      </c>
      <c r="W7" s="342">
        <f t="shared" ref="W7" si="19">IFERROR(W6/W$5,"n.a.")</f>
        <v>0.36945081567939525</v>
      </c>
      <c r="X7" s="342">
        <f t="shared" ref="X7" si="20">IFERROR(X6/X$5,"n.a.")</f>
        <v>0.2988907889158352</v>
      </c>
      <c r="Y7" s="342">
        <f t="shared" ref="Y7" si="21">IFERROR(Y6/Y$5,"n.a.")</f>
        <v>0.32768414446968586</v>
      </c>
      <c r="Z7" s="342">
        <f t="shared" ref="Z7" si="22">IFERROR(Z6/Z$5,"n.a.")</f>
        <v>0.29660235354601333</v>
      </c>
      <c r="AA7" s="342">
        <f t="shared" ref="AA7" si="23">IFERROR(AA6/AA$5,"n.a.")</f>
        <v>0.39957017387007671</v>
      </c>
      <c r="AB7" s="342">
        <f t="shared" ref="AB7" si="24">IFERROR(AB6/AB$5,"n.a.")</f>
        <v>0.34536737710281656</v>
      </c>
      <c r="AC7" s="342">
        <f t="shared" ref="AC7:AD7" si="25">IFERROR(AC6/AC$5,"n.a.")</f>
        <v>0.35589902420375552</v>
      </c>
      <c r="AD7" s="342">
        <f t="shared" si="25"/>
        <v>0.32806391638404392</v>
      </c>
      <c r="AE7" s="342">
        <f t="shared" ref="AE7" si="26">IFERROR(AE6/AE$5,"n.a.")</f>
        <v>0.41498627271329402</v>
      </c>
      <c r="AF7" s="342">
        <f t="shared" ref="AF7:AG7" si="27">IFERROR(AF6/AF$5,"n.a.")</f>
        <v>0.35032474285139664</v>
      </c>
      <c r="AG7" s="342">
        <f t="shared" si="27"/>
        <v>0.37214368584542773</v>
      </c>
      <c r="AH7" s="342">
        <f t="shared" ref="AH7:AI7" si="28">IFERROR(AH6/AH$5,"n.a.")</f>
        <v>0.34353920428898838</v>
      </c>
      <c r="AI7" s="342">
        <f t="shared" si="28"/>
        <v>0.40222936411593307</v>
      </c>
      <c r="AJ7" s="342">
        <f t="shared" ref="AJ7" si="29">IFERROR(AJ6/AJ$5,"n.a.")</f>
        <v>0.36551916741684914</v>
      </c>
    </row>
    <row r="8" spans="2:36" ht="14.4" collapsed="1">
      <c r="B8" s="334" t="s">
        <v>278</v>
      </c>
      <c r="C8" s="335">
        <v>-19.077000000000002</v>
      </c>
      <c r="D8" s="335">
        <v>-19.663</v>
      </c>
      <c r="E8" s="335">
        <v>-21.315999999999999</v>
      </c>
      <c r="F8" s="335">
        <v>-23.283000000000001</v>
      </c>
      <c r="G8" s="335">
        <v>-19.996815060000017</v>
      </c>
      <c r="H8" s="335">
        <v>-21.194303400000067</v>
      </c>
      <c r="I8" s="335">
        <v>-25.687350940000094</v>
      </c>
      <c r="J8" s="335">
        <v>-23.871381339999729</v>
      </c>
      <c r="K8" s="335">
        <v>-23.17</v>
      </c>
      <c r="L8" s="335">
        <v>-21.735999999999997</v>
      </c>
      <c r="M8" s="335">
        <v>-24.634999999999998</v>
      </c>
      <c r="N8" s="335">
        <v>-26.721000000000004</v>
      </c>
      <c r="O8" s="336">
        <v>-31.95</v>
      </c>
      <c r="P8" s="336">
        <v>-44.98899999999999</v>
      </c>
      <c r="Q8" s="336">
        <v>-94.344000000000008</v>
      </c>
      <c r="R8" s="336">
        <v>-82.804000000000016</v>
      </c>
      <c r="S8" s="336">
        <v>-88.102000000000004</v>
      </c>
      <c r="T8" s="336">
        <v>-83.716000000000008</v>
      </c>
      <c r="U8" s="336">
        <v>-93.311000000000007</v>
      </c>
      <c r="V8" s="336">
        <v>-78.282000000000011</v>
      </c>
      <c r="W8" s="336">
        <v>-72.562899000000002</v>
      </c>
      <c r="X8" s="336">
        <v>-72.216201327600004</v>
      </c>
      <c r="Y8" s="336">
        <v>-72.158058441099996</v>
      </c>
      <c r="Z8" s="336">
        <v>-67.643185568600003</v>
      </c>
      <c r="AA8" s="336">
        <v>-68.919595430000001</v>
      </c>
      <c r="AB8" s="336">
        <v>-68.467129850000006</v>
      </c>
      <c r="AC8" s="336">
        <v>-69.094826889999894</v>
      </c>
      <c r="AD8" s="336">
        <v>-69.622443329999996</v>
      </c>
      <c r="AE8" s="336">
        <v>-71.138013979999997</v>
      </c>
      <c r="AF8" s="336">
        <v>-70.77798602</v>
      </c>
      <c r="AG8" s="336">
        <v>-71.305999999999997</v>
      </c>
      <c r="AH8" s="336">
        <v>-72.147000000000048</v>
      </c>
      <c r="AI8" s="336">
        <v>-74.727747449999896</v>
      </c>
      <c r="AJ8" s="336">
        <v>-68.886252550000108</v>
      </c>
    </row>
    <row r="9" spans="2:36" ht="14.4">
      <c r="B9" s="340" t="s">
        <v>279</v>
      </c>
      <c r="C9" s="341">
        <f t="shared" ref="C9" si="30">IFERROR(C8/C$5,"n.a.")</f>
        <v>-7.2264245161505994E-2</v>
      </c>
      <c r="D9" s="341">
        <f t="shared" ref="D9" si="31">IFERROR(D8/D$5,"n.a.")</f>
        <v>-7.1203515777791312E-2</v>
      </c>
      <c r="E9" s="341">
        <f t="shared" ref="E9" si="32">IFERROR(E8/E$5,"n.a.")</f>
        <v>-8.3752423549510652E-2</v>
      </c>
      <c r="F9" s="341">
        <f t="shared" ref="F9" si="33">IFERROR(F8/F$5,"n.a.")</f>
        <v>-7.9450246511997613E-2</v>
      </c>
      <c r="G9" s="341">
        <f t="shared" ref="G9" si="34">IFERROR(G8/G$5,"n.a.")</f>
        <v>-7.1669554137504393E-2</v>
      </c>
      <c r="H9" s="341">
        <f t="shared" ref="H9" si="35">IFERROR(H8/H$5,"n.a.")</f>
        <v>-7.4751747026299178E-2</v>
      </c>
      <c r="I9" s="341">
        <f t="shared" ref="I9" si="36">IFERROR(I8/I$5,"n.a.")</f>
        <v>-8.8365970112346925E-2</v>
      </c>
      <c r="J9" s="341">
        <f t="shared" ref="J9" si="37">IFERROR(J8/J$5,"n.a.")</f>
        <v>-7.5090826854982182E-2</v>
      </c>
      <c r="K9" s="341">
        <f>IFERROR(K8/K$5,"n.a.")</f>
        <v>-6.8425245682855004E-2</v>
      </c>
      <c r="L9" s="341">
        <f t="shared" ref="L9" si="38">IFERROR(L8/L$5,"n.a.")</f>
        <v>-6.1033139825001421E-2</v>
      </c>
      <c r="M9" s="341">
        <f t="shared" ref="M9" si="39">IFERROR(M8/M$5,"n.a.")</f>
        <v>-7.0196125757356634E-2</v>
      </c>
      <c r="N9" s="341">
        <f t="shared" ref="N9" si="40">IFERROR(N8/N$5,"n.a.")</f>
        <v>-7.1080619459140029E-2</v>
      </c>
      <c r="O9" s="342">
        <f t="shared" ref="O9" si="41">IFERROR(O8/O$5,"n.a.")</f>
        <v>-7.680738461234253E-2</v>
      </c>
      <c r="P9" s="342">
        <f t="shared" ref="P9" si="42">IFERROR(P8/P$5,"n.a.")</f>
        <v>-7.6777216332638704E-2</v>
      </c>
      <c r="Q9" s="342">
        <f t="shared" ref="Q9" si="43">IFERROR(Q8/Q$5,"n.a.")</f>
        <v>-0.11552090590101072</v>
      </c>
      <c r="R9" s="342">
        <f t="shared" ref="R9" si="44">IFERROR(R8/R$5,"n.a.")</f>
        <v>-9.7587818915546395E-2</v>
      </c>
      <c r="S9" s="342">
        <f t="shared" ref="S9" si="45">IFERROR(S8/S$5,"n.a.")</f>
        <v>-9.7632907892334572E-2</v>
      </c>
      <c r="T9" s="342">
        <f t="shared" ref="T9" si="46">IFERROR(T8/T$5,"n.a.")</f>
        <v>-9.194785642444149E-2</v>
      </c>
      <c r="U9" s="342">
        <f t="shared" ref="U9" si="47">IFERROR(U8/U$5,"n.a.")</f>
        <v>-0.10307914322012252</v>
      </c>
      <c r="V9" s="342">
        <f t="shared" ref="V9" si="48">IFERROR(V8/V$5,"n.a.")</f>
        <v>-9.2625971827222195E-2</v>
      </c>
      <c r="W9" s="342">
        <f t="shared" ref="W9" si="49">IFERROR(W8/W$5,"n.a.")</f>
        <v>-7.6028085576835797E-2</v>
      </c>
      <c r="X9" s="342">
        <f t="shared" ref="X9" si="50">IFERROR(X8/X$5,"n.a.")</f>
        <v>-7.7449944426083855E-2</v>
      </c>
      <c r="Y9" s="342">
        <f t="shared" ref="Y9" si="51">IFERROR(Y8/Y$5,"n.a.")</f>
        <v>-7.6730662777805159E-2</v>
      </c>
      <c r="Z9" s="342">
        <f t="shared" ref="Z9" si="52">IFERROR(Z8/Z$5,"n.a.")</f>
        <v>-7.4687231500084689E-2</v>
      </c>
      <c r="AA9" s="342">
        <f t="shared" ref="AA9" si="53">IFERROR(AA8/AA$5,"n.a.")</f>
        <v>-6.9565515172304762E-2</v>
      </c>
      <c r="AB9" s="342">
        <f t="shared" ref="AB9" si="54">IFERROR(AB8/AB$5,"n.a.")</f>
        <v>-7.0078793444584814E-2</v>
      </c>
      <c r="AC9" s="342">
        <f t="shared" ref="AC9:AD9" si="55">IFERROR(AC8/AC$5,"n.a.")</f>
        <v>-7.3639992398635543E-2</v>
      </c>
      <c r="AD9" s="342">
        <f t="shared" si="55"/>
        <v>-7.7757207794003552E-2</v>
      </c>
      <c r="AE9" s="342">
        <f t="shared" ref="AE9" si="56">IFERROR(AE8/AE$5,"n.a.")</f>
        <v>-6.8393927157637494E-2</v>
      </c>
      <c r="AF9" s="342">
        <f t="shared" ref="AF9:AG9" si="57">IFERROR(AF8/AF$5,"n.a.")</f>
        <v>-7.0402049689877066E-2</v>
      </c>
      <c r="AG9" s="342">
        <f t="shared" si="57"/>
        <v>-7.0886693203621426E-2</v>
      </c>
      <c r="AH9" s="342">
        <f t="shared" ref="AH9:AI9" si="58">IFERROR(AH8/AH$5,"n.a.")</f>
        <v>-7.420088576394869E-2</v>
      </c>
      <c r="AI9" s="342">
        <f t="shared" si="58"/>
        <v>-6.6697217817540635E-2</v>
      </c>
      <c r="AJ9" s="342">
        <f t="shared" ref="AJ9" si="59">IFERROR(AJ8/AJ$5,"n.a.")</f>
        <v>-6.5602875060686572E-2</v>
      </c>
    </row>
    <row r="10" spans="2:36" ht="14.4" collapsed="1">
      <c r="B10" s="334" t="s">
        <v>374</v>
      </c>
      <c r="C10" s="335">
        <v>69.308130892500017</v>
      </c>
      <c r="D10" s="335">
        <v>29.937872458205387</v>
      </c>
      <c r="E10" s="335">
        <v>38.775064309999962</v>
      </c>
      <c r="F10" s="335">
        <v>26.333144415016555</v>
      </c>
      <c r="G10" s="335">
        <v>74.524482220000024</v>
      </c>
      <c r="H10" s="335">
        <v>33.721580647921094</v>
      </c>
      <c r="I10" s="335">
        <v>49.446108684490319</v>
      </c>
      <c r="J10" s="335">
        <v>34.612719515281661</v>
      </c>
      <c r="K10" s="335">
        <f>SUM(K6,K8)</f>
        <v>95.079334829999965</v>
      </c>
      <c r="L10" s="335">
        <f t="shared" ref="L10:AD10" si="60">SUM(L6,L8)</f>
        <v>70.013452220000062</v>
      </c>
      <c r="M10" s="335">
        <f t="shared" si="60"/>
        <v>75.200709321499517</v>
      </c>
      <c r="N10" s="335">
        <f t="shared" si="60"/>
        <v>33.812908560000167</v>
      </c>
      <c r="O10" s="336">
        <f t="shared" si="60"/>
        <v>114.50948886010018</v>
      </c>
      <c r="P10" s="336">
        <f t="shared" si="60"/>
        <v>124.16952096000038</v>
      </c>
      <c r="Q10" s="336">
        <f t="shared" si="60"/>
        <v>131.22743479999974</v>
      </c>
      <c r="R10" s="336">
        <f t="shared" si="60"/>
        <v>76.347280200000185</v>
      </c>
      <c r="S10" s="336">
        <f t="shared" si="60"/>
        <v>250.95234605000027</v>
      </c>
      <c r="T10" s="336">
        <f t="shared" si="60"/>
        <v>188.88867679998498</v>
      </c>
      <c r="U10" s="336">
        <f t="shared" si="60"/>
        <v>189.43147203001612</v>
      </c>
      <c r="V10" s="336">
        <f t="shared" si="60"/>
        <v>100.38531962999818</v>
      </c>
      <c r="W10" s="336">
        <f t="shared" si="60"/>
        <v>280.04919191630148</v>
      </c>
      <c r="X10" s="336">
        <f t="shared" si="60"/>
        <v>206.47679899999952</v>
      </c>
      <c r="Y10" s="336">
        <f t="shared" si="60"/>
        <v>235.9984306450979</v>
      </c>
      <c r="Z10" s="336">
        <f t="shared" si="60"/>
        <v>200.98543592440222</v>
      </c>
      <c r="AA10" s="336">
        <f t="shared" si="60"/>
        <v>326.94054677999952</v>
      </c>
      <c r="AB10" s="336">
        <f t="shared" si="60"/>
        <v>268.95753019000068</v>
      </c>
      <c r="AC10" s="336">
        <f t="shared" si="60"/>
        <v>264.83760122000092</v>
      </c>
      <c r="AD10" s="336">
        <f t="shared" si="60"/>
        <v>224.12024721999899</v>
      </c>
      <c r="AE10" s="336">
        <f t="shared" ref="AE10" si="61">SUM(AE6,AE8)</f>
        <v>360.49825106067158</v>
      </c>
      <c r="AF10" s="336">
        <f t="shared" ref="AF10:AG10" si="62">SUM(AF6,AF8)</f>
        <v>281.41743813625857</v>
      </c>
      <c r="AG10" s="336">
        <f t="shared" si="62"/>
        <v>303.03897877717912</v>
      </c>
      <c r="AH10" s="336">
        <f t="shared" ref="AH10" si="63">SUM(AH6,AH8)</f>
        <v>261.88301482604777</v>
      </c>
      <c r="AI10" s="336">
        <f>SUM(AI6,AI8)</f>
        <v>375.93114541201476</v>
      </c>
      <c r="AJ10" s="336">
        <f>SUM(AJ6,AJ8)</f>
        <v>314.92689062780329</v>
      </c>
    </row>
    <row r="11" spans="2:36" ht="14.4">
      <c r="B11" s="340" t="s">
        <v>277</v>
      </c>
      <c r="C11" s="341">
        <f t="shared" ref="C11:J11" si="64">IFERROR(C10/C$5,"n.a.")</f>
        <v>0.26254126762600871</v>
      </c>
      <c r="D11" s="341">
        <f t="shared" si="64"/>
        <v>0.10841081085954997</v>
      </c>
      <c r="E11" s="341">
        <f t="shared" si="64"/>
        <v>0.15235061030449573</v>
      </c>
      <c r="F11" s="341">
        <f t="shared" si="64"/>
        <v>8.9858472499639144E-2</v>
      </c>
      <c r="G11" s="341">
        <f t="shared" si="64"/>
        <v>0.26709935542284158</v>
      </c>
      <c r="H11" s="341">
        <f t="shared" si="64"/>
        <v>0.11893512225178091</v>
      </c>
      <c r="I11" s="341">
        <f t="shared" si="64"/>
        <v>0.17009746829836062</v>
      </c>
      <c r="J11" s="341">
        <f t="shared" si="64"/>
        <v>0.10887923455635716</v>
      </c>
      <c r="K11" s="341">
        <f>IFERROR(K10/K$5,"n.a.")</f>
        <v>0.28078665710423739</v>
      </c>
      <c r="L11" s="341">
        <f t="shared" ref="L11:AC11" si="65">IFERROR(L10/L$5,"n.a.")</f>
        <v>0.19659278703415167</v>
      </c>
      <c r="M11" s="341">
        <f t="shared" si="65"/>
        <v>0.21428043225388277</v>
      </c>
      <c r="N11" s="341">
        <f t="shared" si="65"/>
        <v>8.9945828605219505E-2</v>
      </c>
      <c r="O11" s="342">
        <f t="shared" si="65"/>
        <v>0.27527932246136044</v>
      </c>
      <c r="P11" s="342">
        <f t="shared" si="65"/>
        <v>0.21190491392709479</v>
      </c>
      <c r="Q11" s="342">
        <f t="shared" si="65"/>
        <v>0.16068337305140537</v>
      </c>
      <c r="R11" s="342">
        <f t="shared" si="65"/>
        <v>8.9978316927347687E-2</v>
      </c>
      <c r="S11" s="342">
        <f t="shared" si="65"/>
        <v>0.27810046636018421</v>
      </c>
      <c r="T11" s="342">
        <f t="shared" si="65"/>
        <v>0.20746224060642826</v>
      </c>
      <c r="U11" s="342">
        <f t="shared" si="65"/>
        <v>0.209261864472363</v>
      </c>
      <c r="V11" s="342">
        <f t="shared" si="65"/>
        <v>0.11877938463395039</v>
      </c>
      <c r="W11" s="342">
        <f t="shared" si="65"/>
        <v>0.29342273010255943</v>
      </c>
      <c r="X11" s="342">
        <f t="shared" si="65"/>
        <v>0.22144084448975138</v>
      </c>
      <c r="Y11" s="342">
        <f t="shared" si="65"/>
        <v>0.2509534816918807</v>
      </c>
      <c r="Z11" s="342">
        <f t="shared" si="65"/>
        <v>0.22191512204592861</v>
      </c>
      <c r="AA11" s="342">
        <f t="shared" si="65"/>
        <v>0.3300046586977719</v>
      </c>
      <c r="AB11" s="342">
        <f t="shared" si="65"/>
        <v>0.27528858365823178</v>
      </c>
      <c r="AC11" s="342">
        <f t="shared" si="65"/>
        <v>0.28225903180511996</v>
      </c>
      <c r="AD11" s="342">
        <f t="shared" ref="AD11:AE11" si="66">IFERROR(AD10/AD$5,"n.a.")</f>
        <v>0.25030670859004034</v>
      </c>
      <c r="AE11" s="342">
        <f t="shared" si="66"/>
        <v>0.34659234555565654</v>
      </c>
      <c r="AF11" s="342">
        <f t="shared" ref="AF11:AG11" si="67">IFERROR(AF10/AF$5,"n.a.")</f>
        <v>0.27992269316151958</v>
      </c>
      <c r="AG11" s="342">
        <f t="shared" si="67"/>
        <v>0.30125699264180633</v>
      </c>
      <c r="AH11" s="342">
        <f t="shared" ref="AH11:AI11" si="68">IFERROR(AH10/AH$5,"n.a.")</f>
        <v>0.2693383185250397</v>
      </c>
      <c r="AI11" s="342">
        <f t="shared" si="68"/>
        <v>0.33553214629839251</v>
      </c>
      <c r="AJ11" s="342">
        <f t="shared" ref="AJ11" si="69">IFERROR(AJ10/AJ$5,"n.a.")</f>
        <v>0.29991629235616257</v>
      </c>
    </row>
    <row r="12" spans="2:36" ht="14.4" collapsed="1">
      <c r="B12" s="1"/>
      <c r="C12" s="343"/>
      <c r="D12" s="343"/>
      <c r="E12" s="343"/>
      <c r="F12" s="343"/>
      <c r="G12" s="343"/>
      <c r="H12" s="343"/>
      <c r="I12" s="343"/>
      <c r="J12" s="343"/>
      <c r="K12" s="343"/>
      <c r="L12" s="343"/>
      <c r="M12" s="343"/>
      <c r="N12" s="343"/>
      <c r="O12" s="343"/>
      <c r="P12" s="343"/>
      <c r="Q12" s="343"/>
      <c r="R12" s="343"/>
      <c r="S12" s="343"/>
      <c r="T12" s="343"/>
      <c r="U12" s="343"/>
      <c r="V12" s="344"/>
      <c r="W12" s="344"/>
      <c r="X12" s="344"/>
      <c r="Y12" s="344"/>
      <c r="Z12" s="344"/>
      <c r="AA12" s="344"/>
      <c r="AB12" s="344"/>
      <c r="AC12" s="344"/>
      <c r="AD12" s="344"/>
      <c r="AE12" s="344"/>
      <c r="AF12" s="344"/>
      <c r="AG12" s="344"/>
      <c r="AH12" s="344"/>
      <c r="AI12" s="344"/>
      <c r="AJ12" s="344"/>
    </row>
    <row r="13" spans="2:36" ht="14.4">
      <c r="B13" s="345" t="s">
        <v>339</v>
      </c>
      <c r="C13" s="347"/>
      <c r="D13" s="347"/>
      <c r="E13" s="347"/>
      <c r="F13" s="347"/>
      <c r="G13" s="347"/>
      <c r="H13" s="347"/>
      <c r="I13" s="347"/>
      <c r="J13" s="347"/>
      <c r="K13" s="347"/>
      <c r="L13" s="347"/>
      <c r="M13" s="347"/>
      <c r="N13" s="347"/>
      <c r="O13" s="347"/>
      <c r="P13" s="347"/>
      <c r="Q13" s="347"/>
      <c r="R13" s="347"/>
      <c r="S13" s="347"/>
      <c r="T13" s="347"/>
      <c r="U13" s="347"/>
      <c r="V13" s="347"/>
      <c r="W13" s="347"/>
      <c r="X13" s="347"/>
      <c r="Y13" s="347"/>
      <c r="Z13" s="347"/>
      <c r="AA13" s="347"/>
      <c r="AB13" s="347"/>
      <c r="AC13" s="347"/>
      <c r="AD13" s="347"/>
      <c r="AE13" s="347"/>
      <c r="AF13" s="347"/>
      <c r="AG13" s="347"/>
      <c r="AH13" s="347"/>
      <c r="AI13" s="347"/>
      <c r="AJ13" s="347"/>
    </row>
    <row r="14" spans="2:36" ht="14.4">
      <c r="B14" s="1" t="s">
        <v>18</v>
      </c>
      <c r="C14" s="181">
        <v>1049.0958501324999</v>
      </c>
      <c r="D14" s="181">
        <v>1066.0437649725</v>
      </c>
      <c r="E14" s="181">
        <v>1069.5507893224999</v>
      </c>
      <c r="F14" s="181">
        <f t="shared" ref="F14:AB14" si="70">SUM(C5:F5)</f>
        <v>1087.7049300825001</v>
      </c>
      <c r="G14" s="181">
        <f t="shared" si="70"/>
        <v>1102.7295419000002</v>
      </c>
      <c r="H14" s="181">
        <f t="shared" si="70"/>
        <v>1110.1066525600002</v>
      </c>
      <c r="I14" s="181">
        <f t="shared" si="70"/>
        <v>1146.28741081</v>
      </c>
      <c r="J14" s="181">
        <f t="shared" si="70"/>
        <v>1171.13618561</v>
      </c>
      <c r="K14" s="181">
        <f t="shared" si="70"/>
        <v>1230.7398107599997</v>
      </c>
      <c r="L14" s="181">
        <f t="shared" si="70"/>
        <v>1303.3449955000001</v>
      </c>
      <c r="M14" s="181">
        <f t="shared" si="70"/>
        <v>1363.5974934299998</v>
      </c>
      <c r="N14" s="181">
        <f t="shared" si="70"/>
        <v>1421.6226488399993</v>
      </c>
      <c r="O14" s="181">
        <f t="shared" si="70"/>
        <v>1498.9805661899995</v>
      </c>
      <c r="P14" s="181">
        <f t="shared" si="70"/>
        <v>1728.8142820399999</v>
      </c>
      <c r="Q14" s="181">
        <f t="shared" si="70"/>
        <v>2194.5523342299998</v>
      </c>
      <c r="R14" s="181">
        <f t="shared" si="70"/>
        <v>2667.1346175100007</v>
      </c>
      <c r="S14" s="181">
        <f t="shared" si="70"/>
        <v>3153.539159930001</v>
      </c>
      <c r="T14" s="181">
        <f t="shared" si="70"/>
        <v>3478.0436119799851</v>
      </c>
      <c r="U14" s="181">
        <f t="shared" si="70"/>
        <v>3566.5967382000008</v>
      </c>
      <c r="V14" s="181">
        <f t="shared" si="70"/>
        <v>3563.2301301599991</v>
      </c>
      <c r="W14" s="181">
        <f t="shared" si="70"/>
        <v>3615.2722432700002</v>
      </c>
      <c r="X14" s="181">
        <f t="shared" si="70"/>
        <v>3637.2238709500152</v>
      </c>
      <c r="Y14" s="181">
        <f t="shared" si="70"/>
        <v>3672.394477269997</v>
      </c>
      <c r="Z14" s="181">
        <f t="shared" si="70"/>
        <v>3732.9396222200003</v>
      </c>
      <c r="AA14" s="181">
        <f t="shared" si="70"/>
        <v>3769.232282779999</v>
      </c>
      <c r="AB14" s="181">
        <f t="shared" si="70"/>
        <v>3813.8102187999998</v>
      </c>
      <c r="AC14" s="181">
        <f t="shared" ref="AC14:AJ14" si="71">SUM(Z5:AC5)</f>
        <v>3811.681711680003</v>
      </c>
      <c r="AD14" s="181">
        <f t="shared" si="71"/>
        <v>3801.3781392900014</v>
      </c>
      <c r="AE14" s="181">
        <f t="shared" si="71"/>
        <v>3850.7849864200016</v>
      </c>
      <c r="AF14" s="181">
        <f t="shared" si="71"/>
        <v>3879.1227143900014</v>
      </c>
      <c r="AG14" s="181">
        <f t="shared" si="71"/>
        <v>3946.7593120299989</v>
      </c>
      <c r="AH14" s="181">
        <f t="shared" si="71"/>
        <v>4023.6967384700006</v>
      </c>
      <c r="AI14" s="181">
        <f t="shared" si="71"/>
        <v>4103.9777157300005</v>
      </c>
      <c r="AJ14" s="181">
        <f t="shared" si="71"/>
        <v>4148.6871591099998</v>
      </c>
    </row>
    <row r="15" spans="2:36" ht="14.4">
      <c r="B15" s="1" t="s">
        <v>374</v>
      </c>
      <c r="C15" s="181">
        <v>167.05103151649979</v>
      </c>
      <c r="D15" s="181">
        <v>161.44145787470512</v>
      </c>
      <c r="E15" s="181">
        <v>160.65401058470513</v>
      </c>
      <c r="F15" s="181">
        <f t="shared" ref="F15:AB15" si="72">SUM(C10:F10)</f>
        <v>164.35421207572193</v>
      </c>
      <c r="G15" s="181">
        <f t="shared" si="72"/>
        <v>169.57056340322191</v>
      </c>
      <c r="H15" s="181">
        <f t="shared" si="72"/>
        <v>173.35427159293761</v>
      </c>
      <c r="I15" s="181">
        <f t="shared" si="72"/>
        <v>184.02531596742799</v>
      </c>
      <c r="J15" s="181">
        <f t="shared" si="72"/>
        <v>192.30489106769312</v>
      </c>
      <c r="K15" s="181">
        <f t="shared" si="72"/>
        <v>212.85974367769305</v>
      </c>
      <c r="L15" s="181">
        <f t="shared" si="72"/>
        <v>249.15161524977199</v>
      </c>
      <c r="M15" s="181">
        <f t="shared" si="72"/>
        <v>274.90621588678118</v>
      </c>
      <c r="N15" s="181">
        <f t="shared" si="72"/>
        <v>274.1064049314997</v>
      </c>
      <c r="O15" s="181">
        <f t="shared" si="72"/>
        <v>293.53655896159995</v>
      </c>
      <c r="P15" s="181">
        <f t="shared" si="72"/>
        <v>347.69262770160026</v>
      </c>
      <c r="Q15" s="181">
        <f t="shared" si="72"/>
        <v>403.71935318010048</v>
      </c>
      <c r="R15" s="181">
        <f t="shared" si="72"/>
        <v>446.25372482010044</v>
      </c>
      <c r="S15" s="181">
        <f t="shared" si="72"/>
        <v>582.69658201000061</v>
      </c>
      <c r="T15" s="181">
        <f t="shared" si="72"/>
        <v>647.41573784998513</v>
      </c>
      <c r="U15" s="181">
        <f t="shared" si="72"/>
        <v>705.61977508000166</v>
      </c>
      <c r="V15" s="181">
        <f t="shared" si="72"/>
        <v>729.65781450999964</v>
      </c>
      <c r="W15" s="181">
        <f t="shared" si="72"/>
        <v>758.75466037630076</v>
      </c>
      <c r="X15" s="181">
        <f t="shared" si="72"/>
        <v>776.34278257631536</v>
      </c>
      <c r="Y15" s="181">
        <f t="shared" si="72"/>
        <v>822.90974119139696</v>
      </c>
      <c r="Z15" s="181">
        <f t="shared" si="72"/>
        <v>923.50985748580115</v>
      </c>
      <c r="AA15" s="181">
        <f t="shared" si="72"/>
        <v>970.40121234949925</v>
      </c>
      <c r="AB15" s="181">
        <f t="shared" si="72"/>
        <v>1032.8819435395003</v>
      </c>
      <c r="AC15" s="181">
        <f t="shared" ref="AC15:AJ15" si="73">SUM(Z10:AC10)</f>
        <v>1061.7211141144035</v>
      </c>
      <c r="AD15" s="181">
        <f t="shared" si="73"/>
        <v>1084.8559254100001</v>
      </c>
      <c r="AE15" s="181">
        <f t="shared" si="73"/>
        <v>1118.4136296906722</v>
      </c>
      <c r="AF15" s="181">
        <f t="shared" si="73"/>
        <v>1130.87353763693</v>
      </c>
      <c r="AG15" s="181">
        <f t="shared" si="73"/>
        <v>1169.0749151941084</v>
      </c>
      <c r="AH15" s="181">
        <f t="shared" si="73"/>
        <v>1206.8376828001569</v>
      </c>
      <c r="AI15" s="181">
        <f t="shared" si="73"/>
        <v>1222.2705771515002</v>
      </c>
      <c r="AJ15" s="181">
        <f t="shared" si="73"/>
        <v>1255.7800296430448</v>
      </c>
    </row>
    <row r="16" spans="2:36" ht="14.4">
      <c r="B16" s="345" t="s">
        <v>280</v>
      </c>
      <c r="C16" s="346">
        <v>0.15923333553878932</v>
      </c>
      <c r="D16" s="346">
        <v>0.1514398031105878</v>
      </c>
      <c r="E16" s="346">
        <v>0.15020699548683461</v>
      </c>
      <c r="F16" s="346">
        <f>IFERROR(F15/F14,"n.a.")</f>
        <v>0.15110183610481201</v>
      </c>
      <c r="G16" s="346">
        <v>0.15377348385085637</v>
      </c>
      <c r="H16" s="346">
        <v>0.15616001506987454</v>
      </c>
      <c r="I16" s="346">
        <v>0.16054029227922023</v>
      </c>
      <c r="J16" s="346">
        <v>0.16420369674388369</v>
      </c>
      <c r="K16" s="346">
        <v>0.17061291907267348</v>
      </c>
      <c r="L16" s="346">
        <v>0.18742874239757149</v>
      </c>
      <c r="M16" s="346">
        <v>0.19537718219410166</v>
      </c>
      <c r="N16" s="346">
        <v>0.18743317326022435</v>
      </c>
      <c r="O16" s="346">
        <v>0.18868301350770397</v>
      </c>
      <c r="P16" s="346">
        <v>0.19190195846055402</v>
      </c>
      <c r="Q16" s="346">
        <v>0.17825311408447325</v>
      </c>
      <c r="R16" s="346">
        <f t="shared" ref="R16:AC16" si="74">IFERROR(R15/R14,"n.a.")</f>
        <v>0.16731578597135702</v>
      </c>
      <c r="S16" s="346">
        <f t="shared" si="74"/>
        <v>0.18477543878761749</v>
      </c>
      <c r="T16" s="346">
        <f t="shared" si="74"/>
        <v>0.18614365145393433</v>
      </c>
      <c r="U16" s="346">
        <f t="shared" si="74"/>
        <v>0.1978411990126239</v>
      </c>
      <c r="V16" s="346">
        <f t="shared" si="74"/>
        <v>0.20477426039199886</v>
      </c>
      <c r="W16" s="346">
        <f t="shared" si="74"/>
        <v>0.20987483357270212</v>
      </c>
      <c r="X16" s="346">
        <f t="shared" si="74"/>
        <v>0.21344377198688638</v>
      </c>
      <c r="Y16" s="346">
        <f t="shared" si="74"/>
        <v>0.22407988746435969</v>
      </c>
      <c r="Z16" s="346">
        <f t="shared" si="74"/>
        <v>0.24739480167016059</v>
      </c>
      <c r="AA16" s="346">
        <f t="shared" si="74"/>
        <v>0.25745327948687191</v>
      </c>
      <c r="AB16" s="346">
        <f t="shared" si="74"/>
        <v>0.27082678064261217</v>
      </c>
      <c r="AC16" s="346">
        <f t="shared" si="74"/>
        <v>0.27854401139030277</v>
      </c>
      <c r="AD16" s="346">
        <f t="shared" ref="AD16" si="75">IFERROR(AD15/AD14,"n.a.")</f>
        <v>0.28538490138542832</v>
      </c>
      <c r="AE16" s="346">
        <f t="shared" ref="AE16:AJ16" si="76">IFERROR(AE15/AE14,"n.a.")</f>
        <v>0.29043782855568862</v>
      </c>
      <c r="AF16" s="346">
        <f t="shared" si="76"/>
        <v>0.29152816781016988</v>
      </c>
      <c r="AG16" s="346">
        <f t="shared" si="76"/>
        <v>0.2962113528511065</v>
      </c>
      <c r="AH16" s="346">
        <f t="shared" si="76"/>
        <v>0.29993256481328501</v>
      </c>
      <c r="AI16" s="346">
        <f t="shared" si="76"/>
        <v>0.2978258318671419</v>
      </c>
      <c r="AJ16" s="346">
        <f t="shared" si="76"/>
        <v>0.30269335369997913</v>
      </c>
    </row>
    <row r="17" spans="2:36" ht="14.4">
      <c r="B17" s="1" t="s">
        <v>281</v>
      </c>
      <c r="C17" s="321"/>
      <c r="D17" s="321"/>
      <c r="E17" s="321"/>
      <c r="F17" s="321"/>
      <c r="G17" s="321">
        <f t="shared" ref="G17:AB17" si="77">(ROUND(G16,3)-ROUND(C16,3))*100</f>
        <v>-0.50000000000000044</v>
      </c>
      <c r="H17" s="321">
        <f t="shared" si="77"/>
        <v>0.50000000000000044</v>
      </c>
      <c r="I17" s="321">
        <f t="shared" si="77"/>
        <v>1.100000000000001</v>
      </c>
      <c r="J17" s="321">
        <f t="shared" si="77"/>
        <v>1.3000000000000012</v>
      </c>
      <c r="K17" s="321">
        <f t="shared" si="77"/>
        <v>1.7000000000000015</v>
      </c>
      <c r="L17" s="321">
        <f t="shared" si="77"/>
        <v>3.1</v>
      </c>
      <c r="M17" s="321">
        <f t="shared" si="77"/>
        <v>3.4000000000000004</v>
      </c>
      <c r="N17" s="321">
        <f t="shared" si="77"/>
        <v>2.2999999999999994</v>
      </c>
      <c r="O17" s="321">
        <f t="shared" si="77"/>
        <v>1.7999999999999989</v>
      </c>
      <c r="P17" s="321">
        <f t="shared" si="77"/>
        <v>0.50000000000000044</v>
      </c>
      <c r="Q17" s="321">
        <f t="shared" si="77"/>
        <v>-1.7000000000000015</v>
      </c>
      <c r="R17" s="321">
        <f t="shared" si="77"/>
        <v>-1.9999999999999991</v>
      </c>
      <c r="S17" s="321">
        <f t="shared" si="77"/>
        <v>-0.40000000000000036</v>
      </c>
      <c r="T17" s="321">
        <f t="shared" si="77"/>
        <v>-0.60000000000000053</v>
      </c>
      <c r="U17" s="321">
        <f t="shared" si="77"/>
        <v>2.0000000000000018</v>
      </c>
      <c r="V17" s="321">
        <f t="shared" si="77"/>
        <v>3.799999999999998</v>
      </c>
      <c r="W17" s="321">
        <f t="shared" si="77"/>
        <v>2.4999999999999996</v>
      </c>
      <c r="X17" s="321">
        <f t="shared" si="77"/>
        <v>2.6999999999999997</v>
      </c>
      <c r="Y17" s="321">
        <f t="shared" si="77"/>
        <v>2.5999999999999996</v>
      </c>
      <c r="Z17" s="321">
        <f t="shared" si="77"/>
        <v>4.2000000000000011</v>
      </c>
      <c r="AA17" s="321">
        <f t="shared" si="77"/>
        <v>4.7000000000000011</v>
      </c>
      <c r="AB17" s="321">
        <f t="shared" si="77"/>
        <v>5.8000000000000025</v>
      </c>
      <c r="AC17" s="321">
        <f t="shared" ref="AC17:AG17" si="78">(ROUND(AC16,3)-ROUND(Y16,3))*100</f>
        <v>5.5000000000000018</v>
      </c>
      <c r="AD17" s="321">
        <f t="shared" si="78"/>
        <v>3.799999999999998</v>
      </c>
      <c r="AE17" s="321">
        <f t="shared" si="78"/>
        <v>3.2999999999999972</v>
      </c>
      <c r="AF17" s="321">
        <f t="shared" si="78"/>
        <v>2.0999999999999961</v>
      </c>
      <c r="AG17" s="321">
        <f t="shared" si="78"/>
        <v>1.699999999999996</v>
      </c>
      <c r="AH17" s="321">
        <f t="shared" ref="AH17" si="79">(ROUND(AH16,3)-ROUND(AD16,3))*100</f>
        <v>1.5000000000000013</v>
      </c>
      <c r="AI17" s="321">
        <f t="shared" ref="AI17" si="80">(ROUND(AI16,3)-ROUND(AE16,3))*100</f>
        <v>0.80000000000000071</v>
      </c>
      <c r="AJ17" s="321">
        <f t="shared" ref="AJ17" si="81">(ROUND(AJ16,3)-ROUND(AF16,3))*100</f>
        <v>1.100000000000001</v>
      </c>
    </row>
  </sheetData>
  <conditionalFormatting sqref="C17:AJ17">
    <cfRule type="cellIs" dxfId="1" priority="1" operator="lessThan">
      <formula>0</formula>
    </cfRule>
    <cfRule type="cellIs" dxfId="0" priority="2" operator="greaterThan">
      <formula>0</formula>
    </cfRule>
  </conditionalFormatting>
  <hyperlinks>
    <hyperlink ref="B2" location="Sumário!A1" display="Sumário" xr:uid="{137A1A51-FF2B-45D2-AC8C-BA0D274E6878}"/>
  </hyperlinks>
  <pageMargins left="0.511811024" right="0.511811024" top="0.78740157499999996" bottom="0.78740157499999996" header="0.31496062000000002" footer="0.31496062000000002"/>
  <pageSetup paperSize="9" orientation="portrait" r:id="rId1"/>
  <ignoredErrors>
    <ignoredError sqref="O10:AC10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53C1E-2614-4E78-89A7-A6CDF07B93B8}">
  <sheetPr>
    <tabColor rgb="FF92D050"/>
  </sheetPr>
  <dimension ref="B1:AQ108"/>
  <sheetViews>
    <sheetView showGridLines="0" zoomScale="85" zoomScaleNormal="85" workbookViewId="0">
      <pane xSplit="10" ySplit="5" topLeftCell="Z6" activePane="bottomRight" state="frozen"/>
      <selection activeCell="B2" sqref="B2"/>
      <selection pane="topRight" activeCell="B2" sqref="B2"/>
      <selection pane="bottomLeft" activeCell="B2" sqref="B2"/>
      <selection pane="bottomRight" activeCell="AJ1" sqref="AJ1"/>
    </sheetView>
  </sheetViews>
  <sheetFormatPr defaultColWidth="10.6640625" defaultRowHeight="15" customHeight="1" outlineLevelCol="1"/>
  <cols>
    <col min="1" max="1" width="1.6640625" customWidth="1"/>
    <col min="2" max="2" width="45.6640625" customWidth="1"/>
    <col min="3" max="10" width="10.6640625" hidden="1" customWidth="1" outlineLevel="1"/>
    <col min="11" max="11" width="10.6640625" hidden="1" customWidth="1" outlineLevel="1" collapsed="1"/>
    <col min="12" max="18" width="10.6640625" hidden="1" customWidth="1" outlineLevel="1"/>
    <col min="19" max="19" width="10.6640625" collapsed="1"/>
    <col min="38" max="38" width="10.6640625" hidden="1" customWidth="1" outlineLevel="1"/>
    <col min="39" max="39" width="10.6640625" collapsed="1"/>
  </cols>
  <sheetData>
    <row r="1" spans="2:42" ht="18">
      <c r="B1" s="332" t="s">
        <v>372</v>
      </c>
    </row>
    <row r="2" spans="2:42" ht="14.4">
      <c r="B2" s="280" t="s">
        <v>379</v>
      </c>
    </row>
    <row r="3" spans="2:42" ht="14.4"/>
    <row r="4" spans="2:42" ht="14.4">
      <c r="B4" s="133" t="s">
        <v>382</v>
      </c>
      <c r="C4" s="150" t="str">
        <f>'Histórico Ebitda LTM'!C4</f>
        <v>1T18</v>
      </c>
      <c r="D4" s="150" t="str">
        <f>'Histórico Ebitda LTM'!D4</f>
        <v>2T18</v>
      </c>
      <c r="E4" s="150" t="str">
        <f>'Histórico Ebitda LTM'!E4</f>
        <v>3T18</v>
      </c>
      <c r="F4" s="150" t="str">
        <f>'Histórico Ebitda LTM'!F4</f>
        <v>4T18</v>
      </c>
      <c r="G4" s="150" t="str">
        <f>'Histórico Ebitda LTM'!G4</f>
        <v>1T19</v>
      </c>
      <c r="H4" s="150" t="str">
        <f>'Histórico Ebitda LTM'!H4</f>
        <v>2T19</v>
      </c>
      <c r="I4" s="150" t="str">
        <f>'Histórico Ebitda LTM'!I4</f>
        <v>3T19</v>
      </c>
      <c r="J4" s="150" t="str">
        <f>'Histórico Ebitda LTM'!J4</f>
        <v>4T19</v>
      </c>
      <c r="K4" s="149" t="str">
        <f>'Histórico Ebitda LTM'!K4</f>
        <v>1T20</v>
      </c>
      <c r="L4" s="149" t="str">
        <f>'Histórico Ebitda LTM'!L4</f>
        <v>2T20</v>
      </c>
      <c r="M4" s="149" t="str">
        <f>'Histórico Ebitda LTM'!M4</f>
        <v>3T20</v>
      </c>
      <c r="N4" s="149" t="str">
        <f>'Histórico Ebitda LTM'!N4</f>
        <v>4T20</v>
      </c>
      <c r="O4" s="149" t="str">
        <f>'Histórico Ebitda LTM'!O4</f>
        <v>1T21</v>
      </c>
      <c r="P4" s="149" t="str">
        <f>'Histórico Ebitda LTM'!P4</f>
        <v>2T21</v>
      </c>
      <c r="Q4" s="149" t="str">
        <f>'Histórico Ebitda LTM'!Q4</f>
        <v>3T21</v>
      </c>
      <c r="R4" s="149" t="str">
        <f>'Histórico Ebitda LTM'!R4</f>
        <v>4T21</v>
      </c>
      <c r="S4" s="149" t="str">
        <f>'Histórico Ebitda LTM'!S4</f>
        <v>1T22</v>
      </c>
      <c r="T4" s="149" t="str">
        <f>'Histórico Ebitda LTM'!T4</f>
        <v>2T22</v>
      </c>
      <c r="U4" s="149" t="str">
        <f>'Histórico Ebitda LTM'!U4</f>
        <v>3T22</v>
      </c>
      <c r="V4" s="149" t="str">
        <f>'Histórico Ebitda LTM'!V4</f>
        <v>4T22</v>
      </c>
      <c r="W4" s="149" t="str">
        <f>'Histórico Ebitda LTM'!W4</f>
        <v>1T23</v>
      </c>
      <c r="X4" s="149" t="str">
        <f>'Histórico Ebitda LTM'!X4</f>
        <v>2T23</v>
      </c>
      <c r="Y4" s="149" t="str">
        <f>'Histórico Ebitda LTM'!Y4</f>
        <v>3T23</v>
      </c>
      <c r="Z4" s="149" t="str">
        <f>'Histórico Ebitda LTM'!Z4</f>
        <v>4T23</v>
      </c>
      <c r="AA4" s="149" t="str">
        <f>'Histórico Ebitda LTM'!AA4</f>
        <v>1T24</v>
      </c>
      <c r="AB4" s="149" t="str">
        <f>'Histórico Ebitda LTM'!AB4</f>
        <v>2T24</v>
      </c>
      <c r="AC4" s="149" t="str">
        <f>'Histórico Ebitda LTM'!AC4</f>
        <v>3T24</v>
      </c>
      <c r="AD4" s="149" t="str">
        <f>'Histórico Ebitda LTM'!AD4</f>
        <v>4T24</v>
      </c>
      <c r="AE4" s="149" t="str">
        <f>'Histórico Ebitda LTM'!AE4</f>
        <v>1T25</v>
      </c>
      <c r="AF4" s="149" t="str">
        <f>'Histórico Ebitda LTM'!AF4</f>
        <v>2T25</v>
      </c>
      <c r="AG4" s="149" t="str">
        <f>'Histórico Ebitda LTM'!AG4</f>
        <v>3T25</v>
      </c>
      <c r="AH4" s="149" t="str">
        <f>'Histórico Ebitda LTM'!AH4</f>
        <v>4T25</v>
      </c>
      <c r="AI4" s="149" t="str">
        <f>'Histórico Ebitda LTM'!AI4</f>
        <v>1T26</v>
      </c>
      <c r="AJ4" s="149" t="str">
        <f>'Histórico Ebitda LTM'!AJ4</f>
        <v>2T26</v>
      </c>
      <c r="AL4" s="149">
        <v>2021</v>
      </c>
      <c r="AM4" s="149">
        <v>2022</v>
      </c>
      <c r="AN4" s="149">
        <v>2023</v>
      </c>
      <c r="AO4" s="259">
        <v>2024</v>
      </c>
      <c r="AP4" s="259">
        <v>2025</v>
      </c>
    </row>
    <row r="5" spans="2:42" ht="14.4">
      <c r="B5" s="166" t="s">
        <v>251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67"/>
      <c r="AA5" s="167"/>
      <c r="AB5" s="167"/>
      <c r="AC5" s="167"/>
      <c r="AD5" s="167"/>
      <c r="AE5" s="167"/>
      <c r="AF5" s="167"/>
      <c r="AG5" s="167"/>
      <c r="AH5" s="167"/>
      <c r="AI5" s="167"/>
      <c r="AJ5" s="167"/>
      <c r="AL5" s="167"/>
      <c r="AM5" s="167"/>
      <c r="AN5" s="167"/>
      <c r="AO5" s="167"/>
      <c r="AP5" s="167"/>
    </row>
    <row r="6" spans="2:42" ht="14.4">
      <c r="B6" s="97" t="s">
        <v>16</v>
      </c>
      <c r="C6" s="168" t="s">
        <v>340</v>
      </c>
      <c r="D6" s="168" t="s">
        <v>340</v>
      </c>
      <c r="E6" s="168" t="s">
        <v>340</v>
      </c>
      <c r="F6" s="168" t="s">
        <v>340</v>
      </c>
      <c r="G6" s="168" t="s">
        <v>340</v>
      </c>
      <c r="H6" s="168" t="s">
        <v>340</v>
      </c>
      <c r="I6" s="168" t="s">
        <v>340</v>
      </c>
      <c r="J6" s="168" t="s">
        <v>340</v>
      </c>
      <c r="K6" s="168" t="s">
        <v>340</v>
      </c>
      <c r="L6" s="168" t="s">
        <v>340</v>
      </c>
      <c r="M6" s="168" t="s">
        <v>340</v>
      </c>
      <c r="N6" s="168" t="s">
        <v>340</v>
      </c>
      <c r="O6" s="168" t="s">
        <v>340</v>
      </c>
      <c r="P6" s="168" t="s">
        <v>340</v>
      </c>
      <c r="Q6" s="168" t="s">
        <v>340</v>
      </c>
      <c r="R6" s="168" t="s">
        <v>340</v>
      </c>
      <c r="S6" s="98">
        <v>1275.9566250000003</v>
      </c>
      <c r="T6" s="98">
        <v>1271.1526508699908</v>
      </c>
      <c r="U6" s="98">
        <v>1303.2831678600091</v>
      </c>
      <c r="V6" s="98">
        <v>1165.291672299998</v>
      </c>
      <c r="W6" s="98">
        <v>1331.1108701825008</v>
      </c>
      <c r="X6" s="98">
        <v>1314.5403478162987</v>
      </c>
      <c r="Y6" s="98">
        <v>1271.7909410892987</v>
      </c>
      <c r="Z6" s="98">
        <v>1240.2931801056004</v>
      </c>
      <c r="AA6" s="98">
        <v>1303.2521667399997</v>
      </c>
      <c r="AB6" s="98">
        <v>1300.5675867300004</v>
      </c>
      <c r="AC6" s="98">
        <v>1229.37496145</v>
      </c>
      <c r="AD6" s="98">
        <v>1205.9810725399996</v>
      </c>
      <c r="AE6" s="98">
        <v>1369.36981672</v>
      </c>
      <c r="AF6" s="98">
        <v>1380.0665360800003</v>
      </c>
      <c r="AG6" s="98">
        <v>1291.3734457099995</v>
      </c>
      <c r="AH6" s="98">
        <v>1269.7289551000008</v>
      </c>
      <c r="AI6" s="98">
        <v>1490.2570378200001</v>
      </c>
      <c r="AJ6" s="98">
        <v>1450.1964127399999</v>
      </c>
      <c r="AL6" s="98" t="s">
        <v>365</v>
      </c>
      <c r="AM6" s="98">
        <f t="shared" ref="AM6" si="0">SUM(S6:V6)</f>
        <v>5015.6841160299982</v>
      </c>
      <c r="AN6" s="98">
        <f t="shared" ref="AN6" si="1">SUM(W6:Z6)</f>
        <v>5157.7353391936986</v>
      </c>
      <c r="AO6" s="98">
        <f>SUM(AA6:AD6)</f>
        <v>5039.1757874599998</v>
      </c>
      <c r="AP6" s="98">
        <f>SUM(AE6:AH6)</f>
        <v>5310.5387536100006</v>
      </c>
    </row>
    <row r="7" spans="2:42" ht="14.4">
      <c r="B7" s="97" t="s">
        <v>81</v>
      </c>
      <c r="C7" s="168" t="s">
        <v>340</v>
      </c>
      <c r="D7" s="168" t="s">
        <v>340</v>
      </c>
      <c r="E7" s="168" t="s">
        <v>340</v>
      </c>
      <c r="F7" s="168" t="s">
        <v>340</v>
      </c>
      <c r="G7" s="168" t="s">
        <v>340</v>
      </c>
      <c r="H7" s="168" t="s">
        <v>340</v>
      </c>
      <c r="I7" s="168" t="s">
        <v>340</v>
      </c>
      <c r="J7" s="168" t="s">
        <v>340</v>
      </c>
      <c r="K7" s="168" t="s">
        <v>340</v>
      </c>
      <c r="L7" s="168" t="s">
        <v>340</v>
      </c>
      <c r="M7" s="168" t="s">
        <v>340</v>
      </c>
      <c r="N7" s="168" t="s">
        <v>340</v>
      </c>
      <c r="O7" s="168" t="s">
        <v>340</v>
      </c>
      <c r="P7" s="168" t="s">
        <v>340</v>
      </c>
      <c r="Q7" s="168" t="s">
        <v>340</v>
      </c>
      <c r="R7" s="168" t="s">
        <v>340</v>
      </c>
      <c r="S7" s="98">
        <v>-664.49191556999995</v>
      </c>
      <c r="T7" s="98">
        <v>-677.86702602082858</v>
      </c>
      <c r="U7" s="98">
        <v>-706.68530681999346</v>
      </c>
      <c r="V7" s="98">
        <v>-611.01978214000042</v>
      </c>
      <c r="W7" s="98">
        <v>-736.8025075885995</v>
      </c>
      <c r="X7" s="98">
        <v>-744.68012218579861</v>
      </c>
      <c r="Y7" s="98">
        <v>-688.23731037990171</v>
      </c>
      <c r="Z7" s="98">
        <v>-695.1147301410989</v>
      </c>
      <c r="AA7" s="98">
        <v>-716.08979452000017</v>
      </c>
      <c r="AB7" s="98">
        <v>-748.03303004999987</v>
      </c>
      <c r="AC7" s="98">
        <v>-677.85483189999991</v>
      </c>
      <c r="AD7" s="98">
        <v>-708.43773017000024</v>
      </c>
      <c r="AE7" s="98">
        <v>-772.38366399000006</v>
      </c>
      <c r="AF7" s="98">
        <v>-826.66130942999985</v>
      </c>
      <c r="AG7" s="98">
        <v>-716.83187423000095</v>
      </c>
      <c r="AH7" s="98">
        <v>-752.31212479999931</v>
      </c>
      <c r="AI7" s="98">
        <v>-830.31111823000003</v>
      </c>
      <c r="AJ7" s="98">
        <v>-875.52704841999991</v>
      </c>
      <c r="AL7" s="98" t="s">
        <v>365</v>
      </c>
      <c r="AM7" s="98">
        <f t="shared" ref="AM7:AM29" si="2">SUM(S7:V7)</f>
        <v>-2660.0640305508223</v>
      </c>
      <c r="AN7" s="98">
        <f t="shared" ref="AN7:AN29" si="3">SUM(W7:Z7)</f>
        <v>-2864.8346702953986</v>
      </c>
      <c r="AO7" s="98">
        <f t="shared" ref="AO7:AO29" si="4">SUM(AA7:AD7)</f>
        <v>-2850.4153866399997</v>
      </c>
      <c r="AP7" s="98">
        <f t="shared" ref="AP7:AP29" si="5">SUM(AE7:AH7)</f>
        <v>-3068.1889724500002</v>
      </c>
    </row>
    <row r="8" spans="2:42" ht="14.4">
      <c r="B8" s="97" t="s">
        <v>17</v>
      </c>
      <c r="C8" s="168" t="s">
        <v>340</v>
      </c>
      <c r="D8" s="168" t="s">
        <v>340</v>
      </c>
      <c r="E8" s="168" t="s">
        <v>340</v>
      </c>
      <c r="F8" s="168" t="s">
        <v>340</v>
      </c>
      <c r="G8" s="168" t="s">
        <v>340</v>
      </c>
      <c r="H8" s="168" t="s">
        <v>340</v>
      </c>
      <c r="I8" s="168" t="s">
        <v>340</v>
      </c>
      <c r="J8" s="168" t="s">
        <v>340</v>
      </c>
      <c r="K8" s="168" t="s">
        <v>340</v>
      </c>
      <c r="L8" s="168" t="s">
        <v>340</v>
      </c>
      <c r="M8" s="168" t="s">
        <v>340</v>
      </c>
      <c r="N8" s="168" t="s">
        <v>340</v>
      </c>
      <c r="O8" s="168" t="s">
        <v>340</v>
      </c>
      <c r="P8" s="168" t="s">
        <v>340</v>
      </c>
      <c r="Q8" s="168" t="s">
        <v>340</v>
      </c>
      <c r="R8" s="168" t="s">
        <v>340</v>
      </c>
      <c r="S8" s="98">
        <v>-24.868798169999994</v>
      </c>
      <c r="T8" s="98">
        <v>-25.459797790000021</v>
      </c>
      <c r="U8" s="98">
        <v>-24.442287879999995</v>
      </c>
      <c r="V8" s="98">
        <v>-21.836679909999997</v>
      </c>
      <c r="W8" s="98">
        <v>-21.876526468499996</v>
      </c>
      <c r="X8" s="98">
        <v>-21.494559394399978</v>
      </c>
      <c r="Y8" s="98">
        <v>-22.323513061500027</v>
      </c>
      <c r="Z8" s="98">
        <v>-20.654847285400052</v>
      </c>
      <c r="AA8" s="98">
        <v>-20.716230420000002</v>
      </c>
      <c r="AB8" s="98">
        <v>-20.903404479999992</v>
      </c>
      <c r="AC8" s="98">
        <v>-20.33241451000001</v>
      </c>
      <c r="AD8" s="98">
        <v>-20.419245859999958</v>
      </c>
      <c r="AE8" s="98">
        <v>-20.941963740000002</v>
      </c>
      <c r="AF8" s="98">
        <v>-20.502279529999985</v>
      </c>
      <c r="AG8" s="98">
        <v>-21.947505680000006</v>
      </c>
      <c r="AH8" s="98">
        <v>-19.016432500000022</v>
      </c>
      <c r="AI8" s="98">
        <v>-22.850488829999996</v>
      </c>
      <c r="AJ8" s="98">
        <v>-20.607576979999997</v>
      </c>
      <c r="AL8" s="98" t="s">
        <v>365</v>
      </c>
      <c r="AM8" s="98">
        <f t="shared" si="2"/>
        <v>-96.607563750000011</v>
      </c>
      <c r="AN8" s="98">
        <f t="shared" si="3"/>
        <v>-86.34944620980005</v>
      </c>
      <c r="AO8" s="98">
        <f t="shared" si="4"/>
        <v>-82.371295269999962</v>
      </c>
      <c r="AP8" s="98">
        <f t="shared" si="5"/>
        <v>-82.408181450000015</v>
      </c>
    </row>
    <row r="9" spans="2:42" ht="14.4">
      <c r="B9" s="219" t="s">
        <v>18</v>
      </c>
      <c r="C9" s="220" t="s">
        <v>340</v>
      </c>
      <c r="D9" s="220" t="s">
        <v>340</v>
      </c>
      <c r="E9" s="220" t="s">
        <v>340</v>
      </c>
      <c r="F9" s="220" t="s">
        <v>340</v>
      </c>
      <c r="G9" s="220" t="s">
        <v>340</v>
      </c>
      <c r="H9" s="220" t="s">
        <v>340</v>
      </c>
      <c r="I9" s="220" t="s">
        <v>340</v>
      </c>
      <c r="J9" s="220" t="s">
        <v>340</v>
      </c>
      <c r="K9" s="220" t="s">
        <v>340</v>
      </c>
      <c r="L9" s="220" t="s">
        <v>340</v>
      </c>
      <c r="M9" s="220" t="s">
        <v>340</v>
      </c>
      <c r="N9" s="220" t="s">
        <v>340</v>
      </c>
      <c r="O9" s="220" t="s">
        <v>340</v>
      </c>
      <c r="P9" s="220" t="s">
        <v>340</v>
      </c>
      <c r="Q9" s="220" t="s">
        <v>340</v>
      </c>
      <c r="R9" s="220" t="s">
        <v>340</v>
      </c>
      <c r="S9" s="221">
        <v>586.59591126000055</v>
      </c>
      <c r="T9" s="221">
        <v>567.82582705916218</v>
      </c>
      <c r="U9" s="221">
        <v>572.15557316001559</v>
      </c>
      <c r="V9" s="221">
        <v>532.43521024999768</v>
      </c>
      <c r="W9" s="221">
        <v>572.43183612540122</v>
      </c>
      <c r="X9" s="221">
        <v>548.3656662361002</v>
      </c>
      <c r="Y9" s="221">
        <v>561.23011764789715</v>
      </c>
      <c r="Z9" s="221">
        <v>524.52360267910137</v>
      </c>
      <c r="AA9" s="221">
        <v>566.44614179999962</v>
      </c>
      <c r="AB9" s="221">
        <v>531.63115220000043</v>
      </c>
      <c r="AC9" s="221">
        <v>531.18771504000006</v>
      </c>
      <c r="AD9" s="221">
        <v>477.12409650999939</v>
      </c>
      <c r="AE9" s="221">
        <v>576.04418898999995</v>
      </c>
      <c r="AF9" s="221">
        <v>532.90294712000048</v>
      </c>
      <c r="AG9" s="221">
        <v>552.59406579999859</v>
      </c>
      <c r="AH9" s="221">
        <v>498.40039780000143</v>
      </c>
      <c r="AI9" s="221">
        <v>637.09543076</v>
      </c>
      <c r="AJ9" s="221">
        <v>554.06178734000014</v>
      </c>
      <c r="AK9" s="382"/>
      <c r="AL9" s="221" t="s">
        <v>365</v>
      </c>
      <c r="AM9" s="221">
        <f t="shared" si="2"/>
        <v>2259.0125217291761</v>
      </c>
      <c r="AN9" s="221">
        <f t="shared" si="3"/>
        <v>2206.5512226884998</v>
      </c>
      <c r="AO9" s="221">
        <f t="shared" si="4"/>
        <v>2106.3891055499998</v>
      </c>
      <c r="AP9" s="221">
        <f t="shared" si="5"/>
        <v>2159.9415997100004</v>
      </c>
    </row>
    <row r="10" spans="2:42" ht="14.4">
      <c r="B10" s="222" t="s">
        <v>19</v>
      </c>
      <c r="C10" s="220" t="s">
        <v>340</v>
      </c>
      <c r="D10" s="220" t="s">
        <v>340</v>
      </c>
      <c r="E10" s="220" t="s">
        <v>340</v>
      </c>
      <c r="F10" s="220" t="s">
        <v>340</v>
      </c>
      <c r="G10" s="220" t="s">
        <v>340</v>
      </c>
      <c r="H10" s="220" t="s">
        <v>340</v>
      </c>
      <c r="I10" s="220" t="s">
        <v>340</v>
      </c>
      <c r="J10" s="220" t="s">
        <v>340</v>
      </c>
      <c r="K10" s="220" t="s">
        <v>340</v>
      </c>
      <c r="L10" s="220" t="s">
        <v>340</v>
      </c>
      <c r="M10" s="220" t="s">
        <v>340</v>
      </c>
      <c r="N10" s="220" t="s">
        <v>340</v>
      </c>
      <c r="O10" s="220" t="s">
        <v>340</v>
      </c>
      <c r="P10" s="220" t="s">
        <v>340</v>
      </c>
      <c r="Q10" s="220" t="s">
        <v>340</v>
      </c>
      <c r="R10" s="220" t="s">
        <v>340</v>
      </c>
      <c r="S10" s="223">
        <f t="shared" ref="S10" si="6">SUM(S11:S14)</f>
        <v>-197.62911039000002</v>
      </c>
      <c r="T10" s="223">
        <f>SUM(T11:T14)</f>
        <v>-257.32896767999955</v>
      </c>
      <c r="U10" s="223">
        <f t="shared" ref="U10:AC10" si="7">SUM(U11:U14)</f>
        <v>-253.83433948000027</v>
      </c>
      <c r="V10" s="223">
        <f t="shared" si="7"/>
        <v>-272.70783540000002</v>
      </c>
      <c r="W10" s="223">
        <f t="shared" si="7"/>
        <v>-208.9154489884998</v>
      </c>
      <c r="X10" s="223">
        <f t="shared" si="7"/>
        <v>-263.79234397639982</v>
      </c>
      <c r="Y10" s="223">
        <f t="shared" si="7"/>
        <v>-207.12047745350029</v>
      </c>
      <c r="Z10" s="223">
        <f t="shared" si="7"/>
        <v>-213.83504799209953</v>
      </c>
      <c r="AA10" s="223">
        <f t="shared" si="7"/>
        <v>-173.88455894999998</v>
      </c>
      <c r="AB10" s="223">
        <f t="shared" si="7"/>
        <v>-210.04543441000001</v>
      </c>
      <c r="AC10" s="223">
        <f t="shared" si="7"/>
        <v>-200.15429512000014</v>
      </c>
      <c r="AD10" s="223">
        <v>-207.85332039000045</v>
      </c>
      <c r="AE10" s="223">
        <v>-184.17793205000001</v>
      </c>
      <c r="AF10" s="223">
        <v>-228.18693519999997</v>
      </c>
      <c r="AG10" s="223">
        <v>-211.06436188999987</v>
      </c>
      <c r="AH10" s="223">
        <v>-213.76565774000005</v>
      </c>
      <c r="AI10" s="223">
        <v>-198.20038165000003</v>
      </c>
      <c r="AJ10" s="223">
        <v>-241.42638011999995</v>
      </c>
      <c r="AL10" s="223" t="s">
        <v>365</v>
      </c>
      <c r="AM10" s="223">
        <f t="shared" si="2"/>
        <v>-981.50025294999989</v>
      </c>
      <c r="AN10" s="223">
        <f t="shared" si="3"/>
        <v>-893.66331841049941</v>
      </c>
      <c r="AO10" s="223">
        <f t="shared" si="4"/>
        <v>-791.93760887000064</v>
      </c>
      <c r="AP10" s="223">
        <f t="shared" si="5"/>
        <v>-837.1948868799999</v>
      </c>
    </row>
    <row r="11" spans="2:42" ht="14.4">
      <c r="B11" s="103" t="s">
        <v>218</v>
      </c>
      <c r="C11" s="169" t="s">
        <v>340</v>
      </c>
      <c r="D11" s="169" t="s">
        <v>340</v>
      </c>
      <c r="E11" s="169" t="s">
        <v>340</v>
      </c>
      <c r="F11" s="169" t="s">
        <v>340</v>
      </c>
      <c r="G11" s="169" t="s">
        <v>340</v>
      </c>
      <c r="H11" s="169" t="s">
        <v>340</v>
      </c>
      <c r="I11" s="169" t="s">
        <v>340</v>
      </c>
      <c r="J11" s="169" t="s">
        <v>340</v>
      </c>
      <c r="K11" s="169" t="s">
        <v>340</v>
      </c>
      <c r="L11" s="169" t="s">
        <v>340</v>
      </c>
      <c r="M11" s="169" t="s">
        <v>340</v>
      </c>
      <c r="N11" s="169" t="s">
        <v>340</v>
      </c>
      <c r="O11" s="169" t="s">
        <v>340</v>
      </c>
      <c r="P11" s="169" t="s">
        <v>340</v>
      </c>
      <c r="Q11" s="169" t="s">
        <v>340</v>
      </c>
      <c r="R11" s="169" t="s">
        <v>340</v>
      </c>
      <c r="S11" s="104">
        <v>-143.10575658000002</v>
      </c>
      <c r="T11" s="104">
        <v>-185.29417498999959</v>
      </c>
      <c r="U11" s="104">
        <v>-184.74396202000025</v>
      </c>
      <c r="V11" s="104">
        <v>-184.89719555000002</v>
      </c>
      <c r="W11" s="104">
        <v>-152.81362083789983</v>
      </c>
      <c r="X11" s="104">
        <v>-202.24538576629979</v>
      </c>
      <c r="Y11" s="104">
        <v>-150.13032343270032</v>
      </c>
      <c r="Z11" s="104">
        <v>-157.63895761850006</v>
      </c>
      <c r="AA11" s="104">
        <v>-128.63604284999997</v>
      </c>
      <c r="AB11" s="104">
        <v>-155.44671134000004</v>
      </c>
      <c r="AC11" s="104">
        <v>-145.21914724000013</v>
      </c>
      <c r="AD11" s="104">
        <v>-149.24104675000052</v>
      </c>
      <c r="AE11" s="104">
        <v>-133.14941827000004</v>
      </c>
      <c r="AF11" s="104">
        <v>-164.19494230999996</v>
      </c>
      <c r="AG11" s="104">
        <v>-149.98066011999992</v>
      </c>
      <c r="AH11" s="104">
        <v>-153.78052236000002</v>
      </c>
      <c r="AI11" s="104">
        <v>-144.54233803000002</v>
      </c>
      <c r="AJ11" s="104">
        <v>-176.49211179999995</v>
      </c>
      <c r="AL11" s="104" t="s">
        <v>365</v>
      </c>
      <c r="AM11" s="104">
        <f t="shared" si="2"/>
        <v>-698.04108913999983</v>
      </c>
      <c r="AN11" s="104">
        <f t="shared" si="3"/>
        <v>-662.8282876554</v>
      </c>
      <c r="AO11" s="104">
        <f t="shared" si="4"/>
        <v>-578.54294818000062</v>
      </c>
      <c r="AP11" s="104">
        <f t="shared" si="5"/>
        <v>-601.10554305999995</v>
      </c>
    </row>
    <row r="12" spans="2:42" ht="14.4">
      <c r="B12" s="105" t="s">
        <v>219</v>
      </c>
      <c r="C12" s="168" t="s">
        <v>340</v>
      </c>
      <c r="D12" s="168" t="s">
        <v>340</v>
      </c>
      <c r="E12" s="168" t="s">
        <v>340</v>
      </c>
      <c r="F12" s="168" t="s">
        <v>340</v>
      </c>
      <c r="G12" s="168" t="s">
        <v>340</v>
      </c>
      <c r="H12" s="168" t="s">
        <v>340</v>
      </c>
      <c r="I12" s="168" t="s">
        <v>340</v>
      </c>
      <c r="J12" s="168" t="s">
        <v>340</v>
      </c>
      <c r="K12" s="168" t="s">
        <v>340</v>
      </c>
      <c r="L12" s="168" t="s">
        <v>340</v>
      </c>
      <c r="M12" s="168" t="s">
        <v>340</v>
      </c>
      <c r="N12" s="168" t="s">
        <v>340</v>
      </c>
      <c r="O12" s="168" t="s">
        <v>340</v>
      </c>
      <c r="P12" s="168" t="s">
        <v>340</v>
      </c>
      <c r="Q12" s="168" t="s">
        <v>340</v>
      </c>
      <c r="R12" s="168" t="s">
        <v>340</v>
      </c>
      <c r="S12" s="106">
        <v>-19.290112610000001</v>
      </c>
      <c r="T12" s="106">
        <v>-22.529763180000003</v>
      </c>
      <c r="U12" s="106">
        <v>-24.31842790999999</v>
      </c>
      <c r="V12" s="106">
        <v>-27.519816509999995</v>
      </c>
      <c r="W12" s="106">
        <v>-18.468820669700001</v>
      </c>
      <c r="X12" s="106">
        <v>-19.372256660000009</v>
      </c>
      <c r="Y12" s="106">
        <v>-20.370839059999994</v>
      </c>
      <c r="Z12" s="106">
        <v>-16.326790924999994</v>
      </c>
      <c r="AA12" s="106">
        <v>-14.411304399999999</v>
      </c>
      <c r="AB12" s="106">
        <v>-17.146286339999996</v>
      </c>
      <c r="AC12" s="106">
        <v>-19.002770800000008</v>
      </c>
      <c r="AD12" s="106">
        <v>-17.507560969999986</v>
      </c>
      <c r="AE12" s="106">
        <v>-14.07107132</v>
      </c>
      <c r="AF12" s="106">
        <v>-19.045777439999988</v>
      </c>
      <c r="AG12" s="106">
        <v>-19.442985650000004</v>
      </c>
      <c r="AH12" s="106">
        <v>-19.786348889999999</v>
      </c>
      <c r="AI12" s="106">
        <v>-13.975393180000001</v>
      </c>
      <c r="AJ12" s="106">
        <v>-22.289310919999995</v>
      </c>
      <c r="AL12" s="106" t="s">
        <v>365</v>
      </c>
      <c r="AM12" s="106">
        <f t="shared" si="2"/>
        <v>-93.658120209999993</v>
      </c>
      <c r="AN12" s="106">
        <f t="shared" si="3"/>
        <v>-74.538707314700005</v>
      </c>
      <c r="AO12" s="106">
        <f t="shared" si="4"/>
        <v>-68.067922509999988</v>
      </c>
      <c r="AP12" s="106">
        <f t="shared" si="5"/>
        <v>-72.346183299999993</v>
      </c>
    </row>
    <row r="13" spans="2:42" ht="14.4">
      <c r="B13" s="105" t="s">
        <v>220</v>
      </c>
      <c r="C13" s="168" t="s">
        <v>340</v>
      </c>
      <c r="D13" s="168" t="s">
        <v>340</v>
      </c>
      <c r="E13" s="168" t="s">
        <v>340</v>
      </c>
      <c r="F13" s="168" t="s">
        <v>340</v>
      </c>
      <c r="G13" s="168" t="s">
        <v>340</v>
      </c>
      <c r="H13" s="168" t="s">
        <v>340</v>
      </c>
      <c r="I13" s="168" t="s">
        <v>340</v>
      </c>
      <c r="J13" s="168" t="s">
        <v>340</v>
      </c>
      <c r="K13" s="168" t="s">
        <v>340</v>
      </c>
      <c r="L13" s="168" t="s">
        <v>340</v>
      </c>
      <c r="M13" s="168" t="s">
        <v>340</v>
      </c>
      <c r="N13" s="168" t="s">
        <v>340</v>
      </c>
      <c r="O13" s="168" t="s">
        <v>340</v>
      </c>
      <c r="P13" s="168" t="s">
        <v>340</v>
      </c>
      <c r="Q13" s="168" t="s">
        <v>340</v>
      </c>
      <c r="R13" s="168" t="s">
        <v>340</v>
      </c>
      <c r="S13" s="106">
        <v>-17.132379170000007</v>
      </c>
      <c r="T13" s="106">
        <v>-17.809541279999983</v>
      </c>
      <c r="U13" s="106">
        <v>-16.619220760000019</v>
      </c>
      <c r="V13" s="106">
        <v>-20.734937419999994</v>
      </c>
      <c r="W13" s="106">
        <v>-13.183842741099989</v>
      </c>
      <c r="X13" s="106">
        <v>-16.588335120000011</v>
      </c>
      <c r="Y13" s="106">
        <v>-12.716361440000007</v>
      </c>
      <c r="Z13" s="106">
        <v>-14.242310759999956</v>
      </c>
      <c r="AA13" s="106">
        <v>-13.830172040000001</v>
      </c>
      <c r="AB13" s="106">
        <v>-16.89788729999999</v>
      </c>
      <c r="AC13" s="106">
        <v>-10.286648570000015</v>
      </c>
      <c r="AD13" s="106">
        <v>-13.243273439999955</v>
      </c>
      <c r="AE13" s="106">
        <v>-13.523736679999999</v>
      </c>
      <c r="AF13" s="106">
        <v>-17.039348620000013</v>
      </c>
      <c r="AG13" s="106">
        <v>-15.544515369999957</v>
      </c>
      <c r="AH13" s="106">
        <v>-14.414085510000007</v>
      </c>
      <c r="AI13" s="106">
        <v>-16.205294420000008</v>
      </c>
      <c r="AJ13" s="106">
        <v>-15.292914469999992</v>
      </c>
      <c r="AL13" s="106" t="s">
        <v>365</v>
      </c>
      <c r="AM13" s="106">
        <f t="shared" si="2"/>
        <v>-72.296078630000011</v>
      </c>
      <c r="AN13" s="106">
        <f t="shared" si="3"/>
        <v>-56.730850061099957</v>
      </c>
      <c r="AO13" s="106">
        <f t="shared" si="4"/>
        <v>-54.257981349999959</v>
      </c>
      <c r="AP13" s="106">
        <f t="shared" si="5"/>
        <v>-60.521686179999975</v>
      </c>
    </row>
    <row r="14" spans="2:42" ht="14.4">
      <c r="B14" s="105" t="s">
        <v>221</v>
      </c>
      <c r="C14" s="168" t="s">
        <v>340</v>
      </c>
      <c r="D14" s="168" t="s">
        <v>340</v>
      </c>
      <c r="E14" s="168" t="s">
        <v>340</v>
      </c>
      <c r="F14" s="168" t="s">
        <v>340</v>
      </c>
      <c r="G14" s="168" t="s">
        <v>340</v>
      </c>
      <c r="H14" s="168" t="s">
        <v>340</v>
      </c>
      <c r="I14" s="168" t="s">
        <v>340</v>
      </c>
      <c r="J14" s="168" t="s">
        <v>340</v>
      </c>
      <c r="K14" s="168" t="s">
        <v>340</v>
      </c>
      <c r="L14" s="168" t="s">
        <v>340</v>
      </c>
      <c r="M14" s="168" t="s">
        <v>340</v>
      </c>
      <c r="N14" s="168" t="s">
        <v>340</v>
      </c>
      <c r="O14" s="168" t="s">
        <v>340</v>
      </c>
      <c r="P14" s="168" t="s">
        <v>340</v>
      </c>
      <c r="Q14" s="168" t="s">
        <v>340</v>
      </c>
      <c r="R14" s="168" t="s">
        <v>340</v>
      </c>
      <c r="S14" s="106">
        <v>-18.100862030000002</v>
      </c>
      <c r="T14" s="106">
        <v>-31.695488229999988</v>
      </c>
      <c r="U14" s="106">
        <v>-28.152728790000005</v>
      </c>
      <c r="V14" s="106">
        <v>-39.555885919999994</v>
      </c>
      <c r="W14" s="106">
        <v>-24.449164739799997</v>
      </c>
      <c r="X14" s="106">
        <v>-25.586366430100018</v>
      </c>
      <c r="Y14" s="106">
        <v>-23.902953520799976</v>
      </c>
      <c r="Z14" s="106">
        <v>-25.62698868859955</v>
      </c>
      <c r="AA14" s="106">
        <v>-17.007039659999997</v>
      </c>
      <c r="AB14" s="106">
        <v>-20.554549430000009</v>
      </c>
      <c r="AC14" s="106">
        <v>-25.645728509999984</v>
      </c>
      <c r="AD14" s="106">
        <v>-27.861439229999981</v>
      </c>
      <c r="AE14" s="106">
        <v>-23.433705779999997</v>
      </c>
      <c r="AF14" s="106">
        <v>-27.906866830000006</v>
      </c>
      <c r="AG14" s="106">
        <v>-26.096200749999959</v>
      </c>
      <c r="AH14" s="106">
        <v>-25.784700980000025</v>
      </c>
      <c r="AI14" s="106">
        <v>-23.477356019999998</v>
      </c>
      <c r="AJ14" s="106">
        <v>-27.352042929999993</v>
      </c>
      <c r="AL14" s="106" t="s">
        <v>365</v>
      </c>
      <c r="AM14" s="106">
        <f t="shared" si="2"/>
        <v>-117.50496496999999</v>
      </c>
      <c r="AN14" s="106">
        <f t="shared" si="3"/>
        <v>-99.565473379299547</v>
      </c>
      <c r="AO14" s="106">
        <f t="shared" si="4"/>
        <v>-91.06875682999997</v>
      </c>
      <c r="AP14" s="106">
        <f t="shared" si="5"/>
        <v>-103.22147433999999</v>
      </c>
    </row>
    <row r="15" spans="2:42" ht="14.4">
      <c r="B15" s="224" t="s">
        <v>222</v>
      </c>
      <c r="C15" s="225" t="s">
        <v>340</v>
      </c>
      <c r="D15" s="225" t="s">
        <v>340</v>
      </c>
      <c r="E15" s="225" t="s">
        <v>340</v>
      </c>
      <c r="F15" s="225" t="s">
        <v>340</v>
      </c>
      <c r="G15" s="225" t="s">
        <v>340</v>
      </c>
      <c r="H15" s="225" t="s">
        <v>340</v>
      </c>
      <c r="I15" s="225" t="s">
        <v>340</v>
      </c>
      <c r="J15" s="225" t="s">
        <v>340</v>
      </c>
      <c r="K15" s="225" t="s">
        <v>340</v>
      </c>
      <c r="L15" s="225" t="s">
        <v>340</v>
      </c>
      <c r="M15" s="225" t="s">
        <v>340</v>
      </c>
      <c r="N15" s="225" t="s">
        <v>340</v>
      </c>
      <c r="O15" s="225" t="s">
        <v>340</v>
      </c>
      <c r="P15" s="225" t="s">
        <v>340</v>
      </c>
      <c r="Q15" s="225" t="s">
        <v>340</v>
      </c>
      <c r="R15" s="225" t="s">
        <v>340</v>
      </c>
      <c r="S15" s="226">
        <f t="shared" ref="S15" si="8">SUM(S9,S10)</f>
        <v>388.9668008700005</v>
      </c>
      <c r="T15" s="226">
        <f>SUM(T9,T10)</f>
        <v>310.49685937916263</v>
      </c>
      <c r="U15" s="226">
        <f t="shared" ref="U15:AC15" si="9">SUM(U9,U10)</f>
        <v>318.32123368001533</v>
      </c>
      <c r="V15" s="226">
        <f t="shared" si="9"/>
        <v>259.72737484999766</v>
      </c>
      <c r="W15" s="226">
        <f t="shared" si="9"/>
        <v>363.51638713690141</v>
      </c>
      <c r="X15" s="226">
        <f t="shared" si="9"/>
        <v>284.57332225970038</v>
      </c>
      <c r="Y15" s="226">
        <f t="shared" si="9"/>
        <v>354.10964019439689</v>
      </c>
      <c r="Z15" s="226">
        <f t="shared" si="9"/>
        <v>310.68855468700184</v>
      </c>
      <c r="AA15" s="226">
        <f t="shared" si="9"/>
        <v>392.56158284999964</v>
      </c>
      <c r="AB15" s="226">
        <f t="shared" si="9"/>
        <v>321.58571779000044</v>
      </c>
      <c r="AC15" s="226">
        <f t="shared" si="9"/>
        <v>331.03341991999991</v>
      </c>
      <c r="AD15" s="226">
        <v>269.27077611999891</v>
      </c>
      <c r="AE15" s="226">
        <v>391.86625693999997</v>
      </c>
      <c r="AF15" s="226">
        <v>304.71601192000048</v>
      </c>
      <c r="AG15" s="226">
        <v>341.52970390999883</v>
      </c>
      <c r="AH15" s="226">
        <v>284.63474006000115</v>
      </c>
      <c r="AI15" s="226">
        <v>438.89504910999995</v>
      </c>
      <c r="AJ15" s="226">
        <v>312.63540722000016</v>
      </c>
      <c r="AL15" s="226" t="s">
        <v>365</v>
      </c>
      <c r="AM15" s="226">
        <f t="shared" si="2"/>
        <v>1277.5122687791761</v>
      </c>
      <c r="AN15" s="226">
        <f t="shared" si="3"/>
        <v>1312.8879042780006</v>
      </c>
      <c r="AO15" s="226">
        <f t="shared" si="4"/>
        <v>1314.4514966799989</v>
      </c>
      <c r="AP15" s="226">
        <f t="shared" si="5"/>
        <v>1322.7467128300004</v>
      </c>
    </row>
    <row r="16" spans="2:42" ht="14.4">
      <c r="B16" s="227" t="s">
        <v>26</v>
      </c>
      <c r="C16" s="228" t="s">
        <v>340</v>
      </c>
      <c r="D16" s="228" t="s">
        <v>340</v>
      </c>
      <c r="E16" s="228" t="s">
        <v>340</v>
      </c>
      <c r="F16" s="228" t="s">
        <v>340</v>
      </c>
      <c r="G16" s="228" t="s">
        <v>340</v>
      </c>
      <c r="H16" s="228" t="s">
        <v>340</v>
      </c>
      <c r="I16" s="228" t="s">
        <v>340</v>
      </c>
      <c r="J16" s="228" t="s">
        <v>340</v>
      </c>
      <c r="K16" s="228" t="s">
        <v>340</v>
      </c>
      <c r="L16" s="228" t="s">
        <v>340</v>
      </c>
      <c r="M16" s="228" t="s">
        <v>340</v>
      </c>
      <c r="N16" s="228" t="s">
        <v>340</v>
      </c>
      <c r="O16" s="228" t="s">
        <v>340</v>
      </c>
      <c r="P16" s="228" t="s">
        <v>340</v>
      </c>
      <c r="Q16" s="228" t="s">
        <v>340</v>
      </c>
      <c r="R16" s="228" t="s">
        <v>340</v>
      </c>
      <c r="S16" s="229">
        <f t="shared" ref="S16" si="10">SUM(S17:S18)</f>
        <v>-85.020463170000014</v>
      </c>
      <c r="T16" s="229">
        <f>SUM(T17:T18)</f>
        <v>-76.95016760999701</v>
      </c>
      <c r="U16" s="229">
        <f t="shared" ref="U16:AC16" si="11">SUM(U17:U18)</f>
        <v>-74.795062279999968</v>
      </c>
      <c r="V16" s="229">
        <f t="shared" si="11"/>
        <v>-73.04068592999991</v>
      </c>
      <c r="W16" s="229">
        <f t="shared" si="11"/>
        <v>-99.455126833600005</v>
      </c>
      <c r="X16" s="229">
        <f t="shared" si="11"/>
        <v>-63.191263572000011</v>
      </c>
      <c r="Y16" s="229">
        <f t="shared" si="11"/>
        <v>-93.250156254799961</v>
      </c>
      <c r="Z16" s="229">
        <f t="shared" si="11"/>
        <v>-57.737477574599978</v>
      </c>
      <c r="AA16" s="229">
        <f t="shared" si="11"/>
        <v>-107.51020360999998</v>
      </c>
      <c r="AB16" s="229">
        <f t="shared" si="11"/>
        <v>-62.850990170000031</v>
      </c>
      <c r="AC16" s="229">
        <f t="shared" si="11"/>
        <v>-83.949722460000004</v>
      </c>
      <c r="AD16" s="229">
        <v>-60.577706550000016</v>
      </c>
      <c r="AE16" s="229">
        <v>-105.47822545</v>
      </c>
      <c r="AF16" s="229">
        <v>-40.808718330000033</v>
      </c>
      <c r="AG16" s="229">
        <v>-72.971382419999998</v>
      </c>
      <c r="AH16" s="229">
        <v>-78.887387150000023</v>
      </c>
      <c r="AI16" s="229">
        <v>-117.93359147</v>
      </c>
      <c r="AJ16" s="229">
        <v>-66.545141619999967</v>
      </c>
      <c r="AL16" s="229" t="s">
        <v>365</v>
      </c>
      <c r="AM16" s="229">
        <f t="shared" si="2"/>
        <v>-309.80637898999692</v>
      </c>
      <c r="AN16" s="229">
        <f t="shared" si="3"/>
        <v>-313.63402423499997</v>
      </c>
      <c r="AO16" s="229">
        <f t="shared" si="4"/>
        <v>-314.88862279</v>
      </c>
      <c r="AP16" s="229">
        <f t="shared" si="5"/>
        <v>-298.14571335000005</v>
      </c>
    </row>
    <row r="17" spans="2:42" ht="14.4">
      <c r="B17" s="109" t="s">
        <v>223</v>
      </c>
      <c r="C17" s="170" t="s">
        <v>340</v>
      </c>
      <c r="D17" s="170" t="s">
        <v>340</v>
      </c>
      <c r="E17" s="170" t="s">
        <v>340</v>
      </c>
      <c r="F17" s="170" t="s">
        <v>340</v>
      </c>
      <c r="G17" s="170" t="s">
        <v>340</v>
      </c>
      <c r="H17" s="170" t="s">
        <v>340</v>
      </c>
      <c r="I17" s="170" t="s">
        <v>340</v>
      </c>
      <c r="J17" s="170" t="s">
        <v>340</v>
      </c>
      <c r="K17" s="170" t="s">
        <v>340</v>
      </c>
      <c r="L17" s="170" t="s">
        <v>340</v>
      </c>
      <c r="M17" s="170" t="s">
        <v>340</v>
      </c>
      <c r="N17" s="170" t="s">
        <v>340</v>
      </c>
      <c r="O17" s="170" t="s">
        <v>340</v>
      </c>
      <c r="P17" s="170" t="s">
        <v>340</v>
      </c>
      <c r="Q17" s="170" t="s">
        <v>340</v>
      </c>
      <c r="R17" s="170" t="s">
        <v>340</v>
      </c>
      <c r="S17" s="98">
        <v>-46.899084420000008</v>
      </c>
      <c r="T17" s="98">
        <v>-44.318313280000005</v>
      </c>
      <c r="U17" s="98">
        <v>-30.34760147999998</v>
      </c>
      <c r="V17" s="98">
        <v>-28.389301189999951</v>
      </c>
      <c r="W17" s="98">
        <v>-48.078267681299998</v>
      </c>
      <c r="X17" s="98">
        <v>-16.723557710399987</v>
      </c>
      <c r="Y17" s="98">
        <v>-44.39059300480001</v>
      </c>
      <c r="Z17" s="98">
        <v>-17.30871559780002</v>
      </c>
      <c r="AA17" s="98">
        <v>-39.411550089999992</v>
      </c>
      <c r="AB17" s="98">
        <v>-35.861062200000006</v>
      </c>
      <c r="AC17" s="98">
        <v>-40.709854750000005</v>
      </c>
      <c r="AD17" s="98">
        <v>-11.190642639999993</v>
      </c>
      <c r="AE17" s="98">
        <v>-35.479003820000003</v>
      </c>
      <c r="AF17" s="98">
        <v>-12.898193670000005</v>
      </c>
      <c r="AG17" s="98">
        <v>-24.199172390000037</v>
      </c>
      <c r="AH17" s="98">
        <v>-34.109366669999972</v>
      </c>
      <c r="AI17" s="98">
        <v>-34.889930269999994</v>
      </c>
      <c r="AJ17" s="98">
        <v>-34.585439289999982</v>
      </c>
      <c r="AL17" s="98" t="s">
        <v>365</v>
      </c>
      <c r="AM17" s="98">
        <f t="shared" si="2"/>
        <v>-149.95430036999994</v>
      </c>
      <c r="AN17" s="98">
        <f t="shared" si="3"/>
        <v>-126.50113399430002</v>
      </c>
      <c r="AO17" s="98">
        <f t="shared" si="4"/>
        <v>-127.17310968</v>
      </c>
      <c r="AP17" s="98">
        <f t="shared" si="5"/>
        <v>-106.68573655000002</v>
      </c>
    </row>
    <row r="18" spans="2:42" ht="14.4">
      <c r="B18" s="109" t="s">
        <v>224</v>
      </c>
      <c r="C18" s="170" t="s">
        <v>340</v>
      </c>
      <c r="D18" s="170" t="s">
        <v>340</v>
      </c>
      <c r="E18" s="170" t="s">
        <v>340</v>
      </c>
      <c r="F18" s="170" t="s">
        <v>340</v>
      </c>
      <c r="G18" s="170" t="s">
        <v>340</v>
      </c>
      <c r="H18" s="170" t="s">
        <v>340</v>
      </c>
      <c r="I18" s="170" t="s">
        <v>340</v>
      </c>
      <c r="J18" s="170" t="s">
        <v>340</v>
      </c>
      <c r="K18" s="170" t="s">
        <v>340</v>
      </c>
      <c r="L18" s="170" t="s">
        <v>340</v>
      </c>
      <c r="M18" s="170" t="s">
        <v>340</v>
      </c>
      <c r="N18" s="170" t="s">
        <v>340</v>
      </c>
      <c r="O18" s="170" t="s">
        <v>340</v>
      </c>
      <c r="P18" s="170" t="s">
        <v>340</v>
      </c>
      <c r="Q18" s="170" t="s">
        <v>340</v>
      </c>
      <c r="R18" s="170" t="s">
        <v>340</v>
      </c>
      <c r="S18" s="98">
        <v>-38.121378750000005</v>
      </c>
      <c r="T18" s="98">
        <v>-32.631854329996997</v>
      </c>
      <c r="U18" s="98">
        <v>-44.447460799999988</v>
      </c>
      <c r="V18" s="98">
        <v>-44.651384739999962</v>
      </c>
      <c r="W18" s="98">
        <v>-51.376859152300007</v>
      </c>
      <c r="X18" s="98">
        <v>-46.467705861600024</v>
      </c>
      <c r="Y18" s="98">
        <v>-48.859563249999951</v>
      </c>
      <c r="Z18" s="98">
        <v>-40.428761976799962</v>
      </c>
      <c r="AA18" s="98">
        <v>-68.098653519999985</v>
      </c>
      <c r="AB18" s="98">
        <v>-26.989927970000025</v>
      </c>
      <c r="AC18" s="98">
        <v>-43.239867709999999</v>
      </c>
      <c r="AD18" s="98">
        <v>-49.387063910000023</v>
      </c>
      <c r="AE18" s="98">
        <v>-69.999221629999994</v>
      </c>
      <c r="AF18" s="98">
        <v>-27.910524660000021</v>
      </c>
      <c r="AG18" s="98">
        <v>-48.772210029999968</v>
      </c>
      <c r="AH18" s="98">
        <v>-44.778020480000066</v>
      </c>
      <c r="AI18" s="98">
        <v>-83.043661200000003</v>
      </c>
      <c r="AJ18" s="98">
        <v>-31.959702329999985</v>
      </c>
      <c r="AL18" s="98" t="s">
        <v>365</v>
      </c>
      <c r="AM18" s="98">
        <f t="shared" si="2"/>
        <v>-159.85207861999695</v>
      </c>
      <c r="AN18" s="98">
        <f t="shared" si="3"/>
        <v>-187.13289024069994</v>
      </c>
      <c r="AO18" s="98">
        <f t="shared" si="4"/>
        <v>-187.71551311000005</v>
      </c>
      <c r="AP18" s="98">
        <f t="shared" si="5"/>
        <v>-191.45997680000005</v>
      </c>
    </row>
    <row r="19" spans="2:42" ht="14.4">
      <c r="B19" s="222" t="s">
        <v>29</v>
      </c>
      <c r="C19" s="220" t="s">
        <v>340</v>
      </c>
      <c r="D19" s="220" t="s">
        <v>340</v>
      </c>
      <c r="E19" s="220" t="s">
        <v>340</v>
      </c>
      <c r="F19" s="220" t="s">
        <v>340</v>
      </c>
      <c r="G19" s="220" t="s">
        <v>340</v>
      </c>
      <c r="H19" s="220" t="s">
        <v>340</v>
      </c>
      <c r="I19" s="220" t="s">
        <v>340</v>
      </c>
      <c r="J19" s="220" t="s">
        <v>340</v>
      </c>
      <c r="K19" s="220" t="s">
        <v>340</v>
      </c>
      <c r="L19" s="220" t="s">
        <v>340</v>
      </c>
      <c r="M19" s="220" t="s">
        <v>340</v>
      </c>
      <c r="N19" s="220" t="s">
        <v>340</v>
      </c>
      <c r="O19" s="220" t="s">
        <v>340</v>
      </c>
      <c r="P19" s="220" t="s">
        <v>340</v>
      </c>
      <c r="Q19" s="220" t="s">
        <v>340</v>
      </c>
      <c r="R19" s="220" t="s">
        <v>340</v>
      </c>
      <c r="S19" s="223">
        <f t="shared" ref="S19" si="12">SUM(S20:S23)</f>
        <v>-58.163696840000007</v>
      </c>
      <c r="T19" s="223">
        <f>SUM(T20:T23)</f>
        <v>-62.403264459999932</v>
      </c>
      <c r="U19" s="223">
        <f t="shared" ref="U19:AC19" si="13">SUM(U20:U23)</f>
        <v>-55.950347910000005</v>
      </c>
      <c r="V19" s="223">
        <f t="shared" si="13"/>
        <v>-49.630693480000048</v>
      </c>
      <c r="W19" s="223">
        <f t="shared" si="13"/>
        <v>-65.358608899800004</v>
      </c>
      <c r="X19" s="223">
        <f t="shared" si="13"/>
        <v>-43.955928013800218</v>
      </c>
      <c r="Y19" s="223">
        <f t="shared" si="13"/>
        <v>-43.291015326999819</v>
      </c>
      <c r="Z19" s="223">
        <f t="shared" si="13"/>
        <v>-37.944773478099961</v>
      </c>
      <c r="AA19" s="223">
        <f t="shared" si="13"/>
        <v>-45.903285769999997</v>
      </c>
      <c r="AB19" s="223">
        <f t="shared" si="13"/>
        <v>-54.496272540000007</v>
      </c>
      <c r="AC19" s="223">
        <f t="shared" si="13"/>
        <v>-54.321428819999994</v>
      </c>
      <c r="AD19" s="223">
        <v>-54.229893209999958</v>
      </c>
      <c r="AE19" s="223">
        <v>-46.659757619999993</v>
      </c>
      <c r="AF19" s="223">
        <v>-56.143353499999989</v>
      </c>
      <c r="AG19" s="223">
        <v>-57.249006369999989</v>
      </c>
      <c r="AH19" s="223">
        <v>-55.548340809999985</v>
      </c>
      <c r="AI19" s="223">
        <v>-61.759356979999993</v>
      </c>
      <c r="AJ19" s="223">
        <v>-59.173440540000016</v>
      </c>
      <c r="AL19" s="223" t="s">
        <v>365</v>
      </c>
      <c r="AM19" s="223">
        <f t="shared" si="2"/>
        <v>-226.14800269</v>
      </c>
      <c r="AN19" s="223">
        <f t="shared" si="3"/>
        <v>-190.55032571870001</v>
      </c>
      <c r="AO19" s="223">
        <f t="shared" si="4"/>
        <v>-208.95088033999997</v>
      </c>
      <c r="AP19" s="223">
        <f t="shared" si="5"/>
        <v>-215.60045829999996</v>
      </c>
    </row>
    <row r="20" spans="2:42" ht="14.4">
      <c r="B20" s="109" t="s">
        <v>225</v>
      </c>
      <c r="C20" s="170" t="s">
        <v>340</v>
      </c>
      <c r="D20" s="170" t="s">
        <v>340</v>
      </c>
      <c r="E20" s="170" t="s">
        <v>340</v>
      </c>
      <c r="F20" s="170" t="s">
        <v>340</v>
      </c>
      <c r="G20" s="170" t="s">
        <v>340</v>
      </c>
      <c r="H20" s="170" t="s">
        <v>340</v>
      </c>
      <c r="I20" s="170" t="s">
        <v>340</v>
      </c>
      <c r="J20" s="170" t="s">
        <v>340</v>
      </c>
      <c r="K20" s="170" t="s">
        <v>340</v>
      </c>
      <c r="L20" s="170" t="s">
        <v>340</v>
      </c>
      <c r="M20" s="170" t="s">
        <v>340</v>
      </c>
      <c r="N20" s="170" t="s">
        <v>340</v>
      </c>
      <c r="O20" s="170" t="s">
        <v>340</v>
      </c>
      <c r="P20" s="170" t="s">
        <v>340</v>
      </c>
      <c r="Q20" s="170" t="s">
        <v>340</v>
      </c>
      <c r="R20" s="170" t="s">
        <v>340</v>
      </c>
      <c r="S20" s="98">
        <v>-39.272965160000005</v>
      </c>
      <c r="T20" s="98">
        <v>-50.168608939999935</v>
      </c>
      <c r="U20" s="98">
        <v>-39.717771590000012</v>
      </c>
      <c r="V20" s="98">
        <v>-40.215273230001031</v>
      </c>
      <c r="W20" s="98">
        <v>-44.420773407300011</v>
      </c>
      <c r="X20" s="98">
        <v>-40.985988188199983</v>
      </c>
      <c r="Y20" s="98">
        <v>-31.427194043300055</v>
      </c>
      <c r="Z20" s="98">
        <v>-21.012361923499967</v>
      </c>
      <c r="AA20" s="98">
        <v>-32.240684309999999</v>
      </c>
      <c r="AB20" s="98">
        <v>-34.348021090000003</v>
      </c>
      <c r="AC20" s="98">
        <v>-36.385029149999994</v>
      </c>
      <c r="AD20" s="98">
        <v>-34.101918029998998</v>
      </c>
      <c r="AE20" s="98">
        <v>-30.694288249999996</v>
      </c>
      <c r="AF20" s="98">
        <v>-40.613286959999982</v>
      </c>
      <c r="AG20" s="98">
        <v>-41.289796960000004</v>
      </c>
      <c r="AH20" s="98">
        <v>-40.832448659999997</v>
      </c>
      <c r="AI20" s="98">
        <v>-40.599911059999997</v>
      </c>
      <c r="AJ20" s="98">
        <v>-44.308448860000013</v>
      </c>
      <c r="AL20" s="98" t="s">
        <v>365</v>
      </c>
      <c r="AM20" s="98">
        <f t="shared" si="2"/>
        <v>-169.37461892000098</v>
      </c>
      <c r="AN20" s="98">
        <f t="shared" si="3"/>
        <v>-137.84631756230004</v>
      </c>
      <c r="AO20" s="98">
        <f t="shared" si="4"/>
        <v>-137.075652579999</v>
      </c>
      <c r="AP20" s="98">
        <f t="shared" si="5"/>
        <v>-153.42982082999998</v>
      </c>
    </row>
    <row r="21" spans="2:42" ht="14.4">
      <c r="B21" s="109" t="s">
        <v>226</v>
      </c>
      <c r="C21" s="170" t="s">
        <v>340</v>
      </c>
      <c r="D21" s="170" t="s">
        <v>340</v>
      </c>
      <c r="E21" s="170" t="s">
        <v>340</v>
      </c>
      <c r="F21" s="170" t="s">
        <v>340</v>
      </c>
      <c r="G21" s="170" t="s">
        <v>340</v>
      </c>
      <c r="H21" s="170" t="s">
        <v>340</v>
      </c>
      <c r="I21" s="170" t="s">
        <v>340</v>
      </c>
      <c r="J21" s="170" t="s">
        <v>340</v>
      </c>
      <c r="K21" s="170" t="s">
        <v>340</v>
      </c>
      <c r="L21" s="170" t="s">
        <v>340</v>
      </c>
      <c r="M21" s="170" t="s">
        <v>340</v>
      </c>
      <c r="N21" s="170" t="s">
        <v>340</v>
      </c>
      <c r="O21" s="170" t="s">
        <v>340</v>
      </c>
      <c r="P21" s="170" t="s">
        <v>340</v>
      </c>
      <c r="Q21" s="170" t="s">
        <v>340</v>
      </c>
      <c r="R21" s="170" t="s">
        <v>340</v>
      </c>
      <c r="S21" s="98">
        <v>-12.098024729999999</v>
      </c>
      <c r="T21" s="98">
        <v>-7.7792622599999985</v>
      </c>
      <c r="U21" s="98">
        <v>-15.30107344</v>
      </c>
      <c r="V21" s="98">
        <v>-8.2642752700000166</v>
      </c>
      <c r="W21" s="98">
        <v>-15.166844812100001</v>
      </c>
      <c r="X21" s="98">
        <v>1.2717441308000141</v>
      </c>
      <c r="Y21" s="98">
        <v>-10.086688254300011</v>
      </c>
      <c r="Z21" s="98">
        <v>-10.837507720700019</v>
      </c>
      <c r="AA21" s="98">
        <v>-12.21316715</v>
      </c>
      <c r="AB21" s="98">
        <v>-13.889102969999996</v>
      </c>
      <c r="AC21" s="98">
        <v>-10.863939400000007</v>
      </c>
      <c r="AD21" s="98">
        <v>-9.7340062600009567</v>
      </c>
      <c r="AE21" s="98">
        <v>-11.798699579999997</v>
      </c>
      <c r="AF21" s="98">
        <v>-11.322427860000001</v>
      </c>
      <c r="AG21" s="98">
        <v>-10.582229080000001</v>
      </c>
      <c r="AH21" s="98">
        <v>-9.8513479499999974</v>
      </c>
      <c r="AI21" s="98">
        <v>-15.382161249999999</v>
      </c>
      <c r="AJ21" s="98">
        <v>-10.570676740000003</v>
      </c>
      <c r="AL21" s="98" t="s">
        <v>365</v>
      </c>
      <c r="AM21" s="98">
        <f t="shared" si="2"/>
        <v>-43.442635700000011</v>
      </c>
      <c r="AN21" s="98">
        <f t="shared" si="3"/>
        <v>-34.819296656300018</v>
      </c>
      <c r="AO21" s="98">
        <f t="shared" si="4"/>
        <v>-46.70021578000096</v>
      </c>
      <c r="AP21" s="98">
        <f t="shared" si="5"/>
        <v>-43.554704469999997</v>
      </c>
    </row>
    <row r="22" spans="2:42" ht="14.4">
      <c r="B22" s="109" t="s">
        <v>227</v>
      </c>
      <c r="C22" s="170" t="s">
        <v>340</v>
      </c>
      <c r="D22" s="170" t="s">
        <v>340</v>
      </c>
      <c r="E22" s="170" t="s">
        <v>340</v>
      </c>
      <c r="F22" s="170" t="s">
        <v>340</v>
      </c>
      <c r="G22" s="170" t="s">
        <v>340</v>
      </c>
      <c r="H22" s="170" t="s">
        <v>340</v>
      </c>
      <c r="I22" s="170" t="s">
        <v>340</v>
      </c>
      <c r="J22" s="170" t="s">
        <v>340</v>
      </c>
      <c r="K22" s="170" t="s">
        <v>340</v>
      </c>
      <c r="L22" s="170" t="s">
        <v>340</v>
      </c>
      <c r="M22" s="170" t="s">
        <v>340</v>
      </c>
      <c r="N22" s="170" t="s">
        <v>340</v>
      </c>
      <c r="O22" s="170" t="s">
        <v>340</v>
      </c>
      <c r="P22" s="170" t="s">
        <v>340</v>
      </c>
      <c r="Q22" s="170" t="s">
        <v>340</v>
      </c>
      <c r="R22" s="170" t="s">
        <v>340</v>
      </c>
      <c r="S22" s="98">
        <v>-0.49433708000000004</v>
      </c>
      <c r="T22" s="98">
        <v>1.5738886799999998</v>
      </c>
      <c r="U22" s="98">
        <v>-8.9117309999999561E-2</v>
      </c>
      <c r="V22" s="98">
        <v>8.0650783999999991</v>
      </c>
      <c r="W22" s="98">
        <v>1.1587546176000001</v>
      </c>
      <c r="X22" s="98">
        <v>5.7713649764000019</v>
      </c>
      <c r="Y22" s="98">
        <v>1.1288480907</v>
      </c>
      <c r="Z22" s="98">
        <v>-1.0842243847999984</v>
      </c>
      <c r="AA22" s="98">
        <v>-0.38788464</v>
      </c>
      <c r="AB22" s="98">
        <v>-0.81272844000000011</v>
      </c>
      <c r="AC22" s="98">
        <v>-0.63071739000000004</v>
      </c>
      <c r="AD22" s="98">
        <v>-0.85579723000000041</v>
      </c>
      <c r="AE22" s="98">
        <v>-0.56134259000000064</v>
      </c>
      <c r="AF22" s="98">
        <v>-0.50816189999999928</v>
      </c>
      <c r="AG22" s="98">
        <v>-0.66313197000000912</v>
      </c>
      <c r="AH22" s="98">
        <v>-0.18388483999999039</v>
      </c>
      <c r="AI22" s="98">
        <v>-1.1556751399999996</v>
      </c>
      <c r="AJ22" s="98">
        <v>6.8714860000000044E-2</v>
      </c>
      <c r="AL22" s="98" t="s">
        <v>365</v>
      </c>
      <c r="AM22" s="98">
        <f t="shared" si="2"/>
        <v>9.0555126899999987</v>
      </c>
      <c r="AN22" s="98">
        <f t="shared" si="3"/>
        <v>6.9747432999000036</v>
      </c>
      <c r="AO22" s="98">
        <f t="shared" si="4"/>
        <v>-2.6871277000000005</v>
      </c>
      <c r="AP22" s="98">
        <f t="shared" si="5"/>
        <v>-1.9165212999999994</v>
      </c>
    </row>
    <row r="23" spans="2:42" ht="14.4">
      <c r="B23" s="109" t="s">
        <v>228</v>
      </c>
      <c r="C23" s="170" t="s">
        <v>340</v>
      </c>
      <c r="D23" s="170" t="s">
        <v>340</v>
      </c>
      <c r="E23" s="170" t="s">
        <v>340</v>
      </c>
      <c r="F23" s="170" t="s">
        <v>340</v>
      </c>
      <c r="G23" s="170" t="s">
        <v>340</v>
      </c>
      <c r="H23" s="170" t="s">
        <v>340</v>
      </c>
      <c r="I23" s="170" t="s">
        <v>340</v>
      </c>
      <c r="J23" s="170" t="s">
        <v>340</v>
      </c>
      <c r="K23" s="170" t="s">
        <v>340</v>
      </c>
      <c r="L23" s="170" t="s">
        <v>340</v>
      </c>
      <c r="M23" s="170" t="s">
        <v>340</v>
      </c>
      <c r="N23" s="170" t="s">
        <v>340</v>
      </c>
      <c r="O23" s="170" t="s">
        <v>340</v>
      </c>
      <c r="P23" s="170" t="s">
        <v>340</v>
      </c>
      <c r="Q23" s="170" t="s">
        <v>340</v>
      </c>
      <c r="R23" s="170" t="s">
        <v>340</v>
      </c>
      <c r="S23" s="98">
        <v>-6.2983698700000001</v>
      </c>
      <c r="T23" s="98">
        <v>-6.0292819400000024</v>
      </c>
      <c r="U23" s="98">
        <v>-0.84238556999999759</v>
      </c>
      <c r="V23" s="98">
        <v>-9.2162233799990041</v>
      </c>
      <c r="W23" s="98">
        <v>-6.9297452980000003</v>
      </c>
      <c r="X23" s="98">
        <v>-10.013048932800249</v>
      </c>
      <c r="Y23" s="98">
        <v>-2.905981120099757</v>
      </c>
      <c r="Z23" s="98">
        <v>-5.0106794490999853</v>
      </c>
      <c r="AA23" s="98">
        <v>-1.0615496699999993</v>
      </c>
      <c r="AB23" s="98">
        <v>-5.446420040000004</v>
      </c>
      <c r="AC23" s="98">
        <v>-6.4417428799999961</v>
      </c>
      <c r="AD23" s="98">
        <v>-9.5381716900000004</v>
      </c>
      <c r="AE23" s="98">
        <v>-3.6054272000000007</v>
      </c>
      <c r="AF23" s="98">
        <v>-3.699476779999999</v>
      </c>
      <c r="AG23" s="98">
        <v>-4.7138483599999974</v>
      </c>
      <c r="AH23" s="98">
        <v>-4.6806593600000017</v>
      </c>
      <c r="AI23" s="98">
        <v>-4.6216095300000006</v>
      </c>
      <c r="AJ23" s="98">
        <v>-4.3630297999999978</v>
      </c>
      <c r="AL23" s="98" t="s">
        <v>365</v>
      </c>
      <c r="AM23" s="98">
        <f t="shared" si="2"/>
        <v>-22.386260759999004</v>
      </c>
      <c r="AN23" s="98">
        <f t="shared" si="3"/>
        <v>-24.859454799999991</v>
      </c>
      <c r="AO23" s="98">
        <f t="shared" si="4"/>
        <v>-22.487884279999999</v>
      </c>
      <c r="AP23" s="98">
        <f t="shared" si="5"/>
        <v>-16.699411699999999</v>
      </c>
    </row>
    <row r="24" spans="2:42" ht="14.4">
      <c r="B24" s="222" t="s">
        <v>30</v>
      </c>
      <c r="C24" s="220" t="s">
        <v>340</v>
      </c>
      <c r="D24" s="220" t="s">
        <v>340</v>
      </c>
      <c r="E24" s="220" t="s">
        <v>340</v>
      </c>
      <c r="F24" s="220" t="s">
        <v>340</v>
      </c>
      <c r="G24" s="220" t="s">
        <v>340</v>
      </c>
      <c r="H24" s="220" t="s">
        <v>340</v>
      </c>
      <c r="I24" s="220" t="s">
        <v>340</v>
      </c>
      <c r="J24" s="220" t="s">
        <v>340</v>
      </c>
      <c r="K24" s="220" t="s">
        <v>340</v>
      </c>
      <c r="L24" s="220" t="s">
        <v>340</v>
      </c>
      <c r="M24" s="220" t="s">
        <v>340</v>
      </c>
      <c r="N24" s="220" t="s">
        <v>340</v>
      </c>
      <c r="O24" s="220" t="s">
        <v>340</v>
      </c>
      <c r="P24" s="220" t="s">
        <v>340</v>
      </c>
      <c r="Q24" s="220" t="s">
        <v>340</v>
      </c>
      <c r="R24" s="220" t="s">
        <v>340</v>
      </c>
      <c r="S24" s="223">
        <f t="shared" ref="S24" si="14">SUM(S25:S27)</f>
        <v>-1.832665080000357</v>
      </c>
      <c r="T24" s="223">
        <f>SUM(T25:T27)</f>
        <v>6.5961894799996452</v>
      </c>
      <c r="U24" s="223">
        <f t="shared" ref="U24:AC24" si="15">SUM(U25:U27)</f>
        <v>15.952105110001286</v>
      </c>
      <c r="V24" s="223">
        <f t="shared" si="15"/>
        <v>1.6740926199999917</v>
      </c>
      <c r="W24" s="223">
        <f t="shared" si="15"/>
        <v>-8.5969722600012233E-2</v>
      </c>
      <c r="X24" s="223">
        <f t="shared" si="15"/>
        <v>1.9301418756000053</v>
      </c>
      <c r="Y24" s="223">
        <f t="shared" si="15"/>
        <v>-8.061859523099967</v>
      </c>
      <c r="Z24" s="223">
        <f t="shared" si="15"/>
        <v>-15.446134378199986</v>
      </c>
      <c r="AA24" s="223">
        <f t="shared" si="15"/>
        <v>-10.137676170000001</v>
      </c>
      <c r="AB24" s="223">
        <f t="shared" si="15"/>
        <v>-3.0337890900000115</v>
      </c>
      <c r="AC24" s="223">
        <f t="shared" si="15"/>
        <v>-1.766777919999992</v>
      </c>
      <c r="AD24" s="223">
        <v>-4.8530783100000292</v>
      </c>
      <c r="AE24" s="223">
        <v>-2.3048616699999962</v>
      </c>
      <c r="AF24" s="223">
        <v>3.6778240000002516E-2</v>
      </c>
      <c r="AG24" s="223">
        <v>-13.703272079999987</v>
      </c>
      <c r="AH24" s="223">
        <v>14.594788449999992</v>
      </c>
      <c r="AI24" s="223">
        <v>2.2772565199999972</v>
      </c>
      <c r="AJ24" s="223">
        <v>2.531001070000003</v>
      </c>
      <c r="AL24" s="223" t="s">
        <v>365</v>
      </c>
      <c r="AM24" s="223">
        <f t="shared" si="2"/>
        <v>22.389722130000568</v>
      </c>
      <c r="AN24" s="223">
        <f t="shared" si="3"/>
        <v>-21.663821748299959</v>
      </c>
      <c r="AO24" s="223">
        <f t="shared" si="4"/>
        <v>-19.791321490000033</v>
      </c>
      <c r="AP24" s="223">
        <f t="shared" si="5"/>
        <v>-1.3765670599999886</v>
      </c>
    </row>
    <row r="25" spans="2:42" ht="14.4">
      <c r="B25" s="109" t="s">
        <v>229</v>
      </c>
      <c r="C25" s="170" t="s">
        <v>340</v>
      </c>
      <c r="D25" s="170" t="s">
        <v>340</v>
      </c>
      <c r="E25" s="170" t="s">
        <v>340</v>
      </c>
      <c r="F25" s="170" t="s">
        <v>340</v>
      </c>
      <c r="G25" s="170" t="s">
        <v>340</v>
      </c>
      <c r="H25" s="170" t="s">
        <v>340</v>
      </c>
      <c r="I25" s="170" t="s">
        <v>340</v>
      </c>
      <c r="J25" s="170" t="s">
        <v>340</v>
      </c>
      <c r="K25" s="170" t="s">
        <v>340</v>
      </c>
      <c r="L25" s="170" t="s">
        <v>340</v>
      </c>
      <c r="M25" s="170" t="s">
        <v>340</v>
      </c>
      <c r="N25" s="170" t="s">
        <v>340</v>
      </c>
      <c r="O25" s="170" t="s">
        <v>340</v>
      </c>
      <c r="P25" s="170" t="s">
        <v>340</v>
      </c>
      <c r="Q25" s="170" t="s">
        <v>340</v>
      </c>
      <c r="R25" s="170" t="s">
        <v>340</v>
      </c>
      <c r="S25" s="98">
        <v>-4.7415091500000006</v>
      </c>
      <c r="T25" s="98">
        <v>-3.4432970300000001</v>
      </c>
      <c r="U25" s="98">
        <v>11.08212953000057</v>
      </c>
      <c r="V25" s="98">
        <v>-4.8700279600000016</v>
      </c>
      <c r="W25" s="98">
        <v>-7.7894498470999984</v>
      </c>
      <c r="X25" s="98">
        <v>-2.8589367900000102</v>
      </c>
      <c r="Y25" s="98">
        <v>-11.664118289999989</v>
      </c>
      <c r="Z25" s="98">
        <v>-18.381654812799994</v>
      </c>
      <c r="AA25" s="98">
        <v>-11.92824566</v>
      </c>
      <c r="AB25" s="98">
        <v>-5.8406202000000125</v>
      </c>
      <c r="AC25" s="98">
        <v>-6.6016683599999908</v>
      </c>
      <c r="AD25" s="98">
        <v>-3.5594127200000258</v>
      </c>
      <c r="AE25" s="98">
        <v>-4.0506497299999973</v>
      </c>
      <c r="AF25" s="98">
        <v>-3.9410880199999934</v>
      </c>
      <c r="AG25" s="98">
        <v>-16.047133169999992</v>
      </c>
      <c r="AH25" s="98">
        <v>3.5983814699999925</v>
      </c>
      <c r="AI25" s="98">
        <v>-6.0040715900000015</v>
      </c>
      <c r="AJ25" s="98">
        <v>-5.8605776700000005</v>
      </c>
      <c r="AL25" s="98" t="s">
        <v>365</v>
      </c>
      <c r="AM25" s="98">
        <f t="shared" si="2"/>
        <v>-1.9727046099994325</v>
      </c>
      <c r="AN25" s="98">
        <f t="shared" si="3"/>
        <v>-40.694159739899987</v>
      </c>
      <c r="AO25" s="98">
        <f t="shared" si="4"/>
        <v>-27.929946940000029</v>
      </c>
      <c r="AP25" s="98">
        <f t="shared" si="5"/>
        <v>-20.440489449999991</v>
      </c>
    </row>
    <row r="26" spans="2:42" ht="14.4">
      <c r="B26" s="109" t="s">
        <v>17</v>
      </c>
      <c r="C26" s="170" t="s">
        <v>340</v>
      </c>
      <c r="D26" s="170" t="s">
        <v>340</v>
      </c>
      <c r="E26" s="170" t="s">
        <v>340</v>
      </c>
      <c r="F26" s="170" t="s">
        <v>340</v>
      </c>
      <c r="G26" s="170" t="s">
        <v>340</v>
      </c>
      <c r="H26" s="170" t="s">
        <v>340</v>
      </c>
      <c r="I26" s="170" t="s">
        <v>340</v>
      </c>
      <c r="J26" s="170" t="s">
        <v>340</v>
      </c>
      <c r="K26" s="170" t="s">
        <v>340</v>
      </c>
      <c r="L26" s="170" t="s">
        <v>340</v>
      </c>
      <c r="M26" s="170" t="s">
        <v>340</v>
      </c>
      <c r="N26" s="170" t="s">
        <v>340</v>
      </c>
      <c r="O26" s="170" t="s">
        <v>340</v>
      </c>
      <c r="P26" s="170" t="s">
        <v>340</v>
      </c>
      <c r="Q26" s="170" t="s">
        <v>340</v>
      </c>
      <c r="R26" s="170" t="s">
        <v>340</v>
      </c>
      <c r="S26" s="98">
        <v>-1.2716721000000004</v>
      </c>
      <c r="T26" s="98">
        <v>0.53450430999999998</v>
      </c>
      <c r="U26" s="98">
        <v>-0.7064182299999997</v>
      </c>
      <c r="V26" s="98">
        <v>-0.70729259000000033</v>
      </c>
      <c r="W26" s="98">
        <v>-0.71607381999999997</v>
      </c>
      <c r="X26" s="98">
        <v>-0.4660955499999998</v>
      </c>
      <c r="Y26" s="98">
        <v>-0.68189756060000017</v>
      </c>
      <c r="Z26" s="98">
        <v>-0.38191191989999962</v>
      </c>
      <c r="AA26" s="98">
        <v>-1.0391155999999999</v>
      </c>
      <c r="AB26" s="98">
        <v>-0.16683663999999998</v>
      </c>
      <c r="AC26" s="98">
        <v>-1.086566809999999</v>
      </c>
      <c r="AD26" s="98">
        <v>-6.658077650000001</v>
      </c>
      <c r="AE26" s="98">
        <v>-0.7347016999999999</v>
      </c>
      <c r="AF26" s="98">
        <v>-1.5504102199999994</v>
      </c>
      <c r="AG26" s="98">
        <v>-2.0221162100000001</v>
      </c>
      <c r="AH26" s="98">
        <v>0.36796135999999979</v>
      </c>
      <c r="AI26" s="98">
        <v>-0.89896176999999977</v>
      </c>
      <c r="AJ26" s="98">
        <v>-0.99535371999999966</v>
      </c>
      <c r="AL26" s="98" t="s">
        <v>365</v>
      </c>
      <c r="AM26" s="98">
        <f t="shared" si="2"/>
        <v>-2.1508786100000004</v>
      </c>
      <c r="AN26" s="98">
        <f t="shared" si="3"/>
        <v>-2.2459788504999993</v>
      </c>
      <c r="AO26" s="98">
        <f t="shared" si="4"/>
        <v>-8.9505967000000002</v>
      </c>
      <c r="AP26" s="98">
        <f t="shared" si="5"/>
        <v>-3.9392667699999997</v>
      </c>
    </row>
    <row r="27" spans="2:42" ht="14.4">
      <c r="B27" s="109" t="s">
        <v>30</v>
      </c>
      <c r="C27" s="170" t="s">
        <v>340</v>
      </c>
      <c r="D27" s="170" t="s">
        <v>340</v>
      </c>
      <c r="E27" s="170" t="s">
        <v>340</v>
      </c>
      <c r="F27" s="170" t="s">
        <v>340</v>
      </c>
      <c r="G27" s="170" t="s">
        <v>340</v>
      </c>
      <c r="H27" s="170" t="s">
        <v>340</v>
      </c>
      <c r="I27" s="170" t="s">
        <v>340</v>
      </c>
      <c r="J27" s="170" t="s">
        <v>340</v>
      </c>
      <c r="K27" s="170" t="s">
        <v>340</v>
      </c>
      <c r="L27" s="170" t="s">
        <v>340</v>
      </c>
      <c r="M27" s="170" t="s">
        <v>340</v>
      </c>
      <c r="N27" s="170" t="s">
        <v>340</v>
      </c>
      <c r="O27" s="170" t="s">
        <v>340</v>
      </c>
      <c r="P27" s="170" t="s">
        <v>340</v>
      </c>
      <c r="Q27" s="170" t="s">
        <v>340</v>
      </c>
      <c r="R27" s="170" t="s">
        <v>340</v>
      </c>
      <c r="S27" s="98">
        <v>4.1805161699996436</v>
      </c>
      <c r="T27" s="98">
        <v>9.5049821999996453</v>
      </c>
      <c r="U27" s="98">
        <v>5.5763938100007149</v>
      </c>
      <c r="V27" s="98">
        <v>7.251413169999994</v>
      </c>
      <c r="W27" s="98">
        <v>8.4195539444999863</v>
      </c>
      <c r="X27" s="98">
        <v>5.2551742156000154</v>
      </c>
      <c r="Y27" s="98">
        <v>4.2841563275000212</v>
      </c>
      <c r="Z27" s="98">
        <v>3.3174323545000055</v>
      </c>
      <c r="AA27" s="98">
        <v>2.8296850899999999</v>
      </c>
      <c r="AB27" s="98">
        <v>2.9736677500000006</v>
      </c>
      <c r="AC27" s="98">
        <v>5.9214572499999978</v>
      </c>
      <c r="AD27" s="98">
        <v>5.3644120599999976</v>
      </c>
      <c r="AE27" s="98">
        <v>2.4804897600000007</v>
      </c>
      <c r="AF27" s="98">
        <v>5.5282764799999953</v>
      </c>
      <c r="AG27" s="98">
        <v>4.3659773000000044</v>
      </c>
      <c r="AH27" s="98">
        <v>10.628445620000001</v>
      </c>
      <c r="AI27" s="98">
        <v>9.1802898799999983</v>
      </c>
      <c r="AJ27" s="98">
        <v>9.3869324600000024</v>
      </c>
      <c r="AL27" s="98" t="s">
        <v>365</v>
      </c>
      <c r="AM27" s="98">
        <f t="shared" si="2"/>
        <v>26.513305349999996</v>
      </c>
      <c r="AN27" s="98">
        <f t="shared" si="3"/>
        <v>21.27631684210003</v>
      </c>
      <c r="AO27" s="98">
        <f t="shared" si="4"/>
        <v>17.089222149999998</v>
      </c>
      <c r="AP27" s="98">
        <f t="shared" si="5"/>
        <v>23.003189160000002</v>
      </c>
    </row>
    <row r="28" spans="2:42" ht="14.4">
      <c r="B28" s="222" t="s">
        <v>34</v>
      </c>
      <c r="C28" s="220" t="s">
        <v>340</v>
      </c>
      <c r="D28" s="220" t="s">
        <v>340</v>
      </c>
      <c r="E28" s="220" t="s">
        <v>340</v>
      </c>
      <c r="F28" s="220" t="s">
        <v>340</v>
      </c>
      <c r="G28" s="220" t="s">
        <v>340</v>
      </c>
      <c r="H28" s="220" t="s">
        <v>340</v>
      </c>
      <c r="I28" s="220" t="s">
        <v>340</v>
      </c>
      <c r="J28" s="220" t="s">
        <v>340</v>
      </c>
      <c r="K28" s="220" t="s">
        <v>340</v>
      </c>
      <c r="L28" s="220" t="s">
        <v>340</v>
      </c>
      <c r="M28" s="220" t="s">
        <v>340</v>
      </c>
      <c r="N28" s="220" t="s">
        <v>340</v>
      </c>
      <c r="O28" s="220" t="s">
        <v>340</v>
      </c>
      <c r="P28" s="220" t="s">
        <v>340</v>
      </c>
      <c r="Q28" s="220" t="s">
        <v>340</v>
      </c>
      <c r="R28" s="220" t="s">
        <v>340</v>
      </c>
      <c r="S28" s="223">
        <v>3.9378961899999996</v>
      </c>
      <c r="T28" s="223">
        <v>5.0700218200000009</v>
      </c>
      <c r="U28" s="223">
        <v>2.3806629899999994</v>
      </c>
      <c r="V28" s="223">
        <v>2.3999869999999968</v>
      </c>
      <c r="W28" s="223">
        <v>3.0255270000000003</v>
      </c>
      <c r="X28" s="223">
        <v>4.4138619999999991</v>
      </c>
      <c r="Y28" s="223">
        <v>4.8809335794999109</v>
      </c>
      <c r="Z28" s="223">
        <v>5.7473555079000906</v>
      </c>
      <c r="AA28" s="223">
        <v>7.044102119999911</v>
      </c>
      <c r="AB28" s="223">
        <v>4.6443572300000913</v>
      </c>
      <c r="AC28" s="223">
        <v>6.973934140000007</v>
      </c>
      <c r="AD28" s="223">
        <v>4.9471845199999844</v>
      </c>
      <c r="AE28" s="223">
        <v>6.9983195599999997</v>
      </c>
      <c r="AF28" s="223">
        <v>4.6824487999999986</v>
      </c>
      <c r="AG28" s="223">
        <v>8.7894818100000016</v>
      </c>
      <c r="AH28" s="223">
        <v>2.3518402800000011</v>
      </c>
      <c r="AI28" s="223">
        <v>8.2209986599999993</v>
      </c>
      <c r="AJ28" s="223">
        <v>4.3568741800000002</v>
      </c>
      <c r="AL28" s="223" t="s">
        <v>365</v>
      </c>
      <c r="AM28" s="223">
        <f t="shared" si="2"/>
        <v>13.788567999999998</v>
      </c>
      <c r="AN28" s="223">
        <f t="shared" si="3"/>
        <v>18.067678087400001</v>
      </c>
      <c r="AO28" s="223">
        <f t="shared" si="4"/>
        <v>23.609578009999993</v>
      </c>
      <c r="AP28" s="223">
        <f t="shared" si="5"/>
        <v>22.822090450000001</v>
      </c>
    </row>
    <row r="29" spans="2:42" ht="28.8">
      <c r="B29" s="219" t="s">
        <v>349</v>
      </c>
      <c r="C29" s="220" t="s">
        <v>340</v>
      </c>
      <c r="D29" s="220" t="s">
        <v>340</v>
      </c>
      <c r="E29" s="220" t="s">
        <v>340</v>
      </c>
      <c r="F29" s="220" t="s">
        <v>340</v>
      </c>
      <c r="G29" s="220" t="s">
        <v>340</v>
      </c>
      <c r="H29" s="220" t="s">
        <v>340</v>
      </c>
      <c r="I29" s="220" t="s">
        <v>340</v>
      </c>
      <c r="J29" s="220" t="s">
        <v>340</v>
      </c>
      <c r="K29" s="220" t="s">
        <v>340</v>
      </c>
      <c r="L29" s="220" t="s">
        <v>340</v>
      </c>
      <c r="M29" s="220" t="s">
        <v>340</v>
      </c>
      <c r="N29" s="220" t="s">
        <v>340</v>
      </c>
      <c r="O29" s="220" t="s">
        <v>340</v>
      </c>
      <c r="P29" s="220" t="s">
        <v>340</v>
      </c>
      <c r="Q29" s="220" t="s">
        <v>340</v>
      </c>
      <c r="R29" s="220" t="s">
        <v>340</v>
      </c>
      <c r="S29" s="223">
        <f t="shared" ref="S29" si="16">SUM(S15,S16,S19,S24,S28)</f>
        <v>247.88787197000011</v>
      </c>
      <c r="T29" s="223">
        <f>SUM(T15,T16,T19,T24,T28)</f>
        <v>182.80963860916535</v>
      </c>
      <c r="U29" s="223">
        <f t="shared" ref="U29:AC29" si="17">SUM(U15,U16,U19,U24,U28)</f>
        <v>205.90859159001664</v>
      </c>
      <c r="V29" s="223">
        <f t="shared" si="17"/>
        <v>141.13007505999769</v>
      </c>
      <c r="W29" s="223">
        <f t="shared" si="17"/>
        <v>201.64220868090143</v>
      </c>
      <c r="X29" s="223">
        <f t="shared" si="17"/>
        <v>183.77013454950014</v>
      </c>
      <c r="Y29" s="223">
        <f t="shared" si="17"/>
        <v>214.38754266899707</v>
      </c>
      <c r="Z29" s="223">
        <f t="shared" si="17"/>
        <v>205.30752476400201</v>
      </c>
      <c r="AA29" s="223">
        <f t="shared" si="17"/>
        <v>236.05451941999959</v>
      </c>
      <c r="AB29" s="223">
        <f t="shared" si="17"/>
        <v>205.84902322000048</v>
      </c>
      <c r="AC29" s="223">
        <f t="shared" si="17"/>
        <v>197.96942485999995</v>
      </c>
      <c r="AD29" s="223">
        <v>154.5572825699989</v>
      </c>
      <c r="AE29" s="223">
        <v>244.42173175999997</v>
      </c>
      <c r="AF29" s="223">
        <v>212.48316713000057</v>
      </c>
      <c r="AG29" s="223">
        <v>206.39552484999871</v>
      </c>
      <c r="AH29" s="223">
        <v>167.1456408300013</v>
      </c>
      <c r="AI29" s="223">
        <v>269.70035583999993</v>
      </c>
      <c r="AJ29" s="223">
        <v>193.80470031000016</v>
      </c>
      <c r="AL29" s="223" t="s">
        <v>365</v>
      </c>
      <c r="AM29" s="223">
        <f t="shared" si="2"/>
        <v>777.73617722917982</v>
      </c>
      <c r="AN29" s="223">
        <f t="shared" si="3"/>
        <v>805.10741066340063</v>
      </c>
      <c r="AO29" s="223">
        <f t="shared" si="4"/>
        <v>794.43025006999892</v>
      </c>
      <c r="AP29" s="223">
        <f t="shared" si="5"/>
        <v>830.44606457000054</v>
      </c>
    </row>
    <row r="30" spans="2:42" ht="14.4">
      <c r="Z30" s="322"/>
      <c r="AA30" s="322"/>
      <c r="AB30" s="322"/>
      <c r="AC30" s="322"/>
      <c r="AD30" s="322"/>
      <c r="AE30" s="322"/>
      <c r="AF30" s="322"/>
      <c r="AG30" s="322"/>
      <c r="AH30" s="322"/>
      <c r="AI30" s="322"/>
      <c r="AJ30" s="322"/>
      <c r="AL30" s="322"/>
      <c r="AM30" s="322"/>
      <c r="AN30" s="322"/>
      <c r="AO30" s="322"/>
      <c r="AP30" s="322"/>
    </row>
    <row r="31" spans="2:42" ht="14.4">
      <c r="V31" s="323"/>
      <c r="W31" s="72"/>
      <c r="X31" s="72"/>
      <c r="Y31" s="72"/>
      <c r="Z31" s="72"/>
      <c r="AA31" s="72"/>
      <c r="AB31" s="130"/>
      <c r="AC31" s="130"/>
      <c r="AD31" s="130"/>
      <c r="AE31" s="130"/>
      <c r="AF31" s="130"/>
      <c r="AG31" s="130"/>
      <c r="AH31" s="130"/>
      <c r="AI31" s="130"/>
      <c r="AJ31" s="130"/>
      <c r="AL31" s="130"/>
      <c r="AM31" s="130"/>
      <c r="AN31" s="130"/>
      <c r="AO31" s="130"/>
      <c r="AP31" s="130"/>
    </row>
    <row r="32" spans="2:42" ht="14.4">
      <c r="B32" s="171" t="s">
        <v>252</v>
      </c>
      <c r="C32" s="172"/>
      <c r="D32" s="172"/>
      <c r="E32" s="172"/>
      <c r="F32" s="172"/>
      <c r="G32" s="172"/>
      <c r="H32" s="172"/>
      <c r="I32" s="172"/>
      <c r="J32" s="172"/>
      <c r="K32" s="172"/>
      <c r="L32" s="172"/>
      <c r="M32" s="172"/>
      <c r="N32" s="172"/>
      <c r="O32" s="172"/>
      <c r="P32" s="172"/>
      <c r="Q32" s="172"/>
      <c r="R32" s="172"/>
      <c r="S32" s="172"/>
      <c r="T32" s="172"/>
      <c r="U32" s="172"/>
      <c r="V32" s="172"/>
      <c r="W32" s="172"/>
      <c r="X32" s="172"/>
      <c r="Y32" s="172"/>
      <c r="Z32" s="172"/>
      <c r="AA32" s="172"/>
      <c r="AB32" s="172"/>
      <c r="AC32" s="172"/>
      <c r="AD32" s="172"/>
      <c r="AE32" s="172"/>
      <c r="AF32" s="172"/>
      <c r="AG32" s="172"/>
      <c r="AH32" s="172"/>
      <c r="AI32" s="172"/>
      <c r="AJ32" s="172"/>
      <c r="AL32" s="172"/>
      <c r="AM32" s="172"/>
      <c r="AN32" s="172"/>
      <c r="AO32" s="172"/>
      <c r="AP32" s="172"/>
    </row>
    <row r="33" spans="2:42" ht="14.4">
      <c r="B33" s="97" t="s">
        <v>16</v>
      </c>
      <c r="C33" s="168" t="s">
        <v>340</v>
      </c>
      <c r="D33" s="168" t="s">
        <v>340</v>
      </c>
      <c r="E33" s="168" t="s">
        <v>340</v>
      </c>
      <c r="F33" s="168" t="s">
        <v>340</v>
      </c>
      <c r="G33" s="168" t="s">
        <v>340</v>
      </c>
      <c r="H33" s="168" t="s">
        <v>340</v>
      </c>
      <c r="I33" s="168" t="s">
        <v>340</v>
      </c>
      <c r="J33" s="168" t="s">
        <v>340</v>
      </c>
      <c r="K33" s="168" t="s">
        <v>340</v>
      </c>
      <c r="L33" s="168" t="s">
        <v>340</v>
      </c>
      <c r="M33" s="168" t="s">
        <v>340</v>
      </c>
      <c r="N33" s="168" t="s">
        <v>340</v>
      </c>
      <c r="O33" s="168" t="s">
        <v>340</v>
      </c>
      <c r="P33" s="168" t="s">
        <v>340</v>
      </c>
      <c r="Q33" s="168" t="s">
        <v>340</v>
      </c>
      <c r="R33" s="168" t="s">
        <v>340</v>
      </c>
      <c r="S33" s="98">
        <v>152.84911422000008</v>
      </c>
      <c r="T33" s="98">
        <v>194.23989581000001</v>
      </c>
      <c r="U33" s="98">
        <v>165.2327347100001</v>
      </c>
      <c r="V33" s="98">
        <v>183.29496163999994</v>
      </c>
      <c r="W33" s="98">
        <v>187.15098888750009</v>
      </c>
      <c r="X33" s="98">
        <v>237.44874578369974</v>
      </c>
      <c r="Y33" s="98">
        <v>207.78188446070016</v>
      </c>
      <c r="Z33" s="98">
        <v>234.20242070440042</v>
      </c>
      <c r="AA33" s="98">
        <v>232.78291909000001</v>
      </c>
      <c r="AB33" s="98">
        <v>249.6810601599999</v>
      </c>
      <c r="AC33" s="98">
        <v>215.96146596999989</v>
      </c>
      <c r="AD33" s="98">
        <v>245.50990898000055</v>
      </c>
      <c r="AE33" s="98">
        <v>255.09521959</v>
      </c>
      <c r="AF33" s="98">
        <v>282.59201033000005</v>
      </c>
      <c r="AG33" s="98">
        <v>248.56587105999995</v>
      </c>
      <c r="AH33" s="98">
        <v>262.5299096199999</v>
      </c>
      <c r="AI33" s="98">
        <v>243.20583612000001</v>
      </c>
      <c r="AJ33" s="98">
        <v>254.25490840999998</v>
      </c>
      <c r="AL33" s="98" t="s">
        <v>365</v>
      </c>
      <c r="AM33" s="98">
        <f t="shared" ref="AM33:AM56" si="18">SUM(S33:V33)</f>
        <v>695.6167063800001</v>
      </c>
      <c r="AN33" s="98">
        <f t="shared" ref="AN33:AN56" si="19">SUM(W33:Z33)</f>
        <v>866.58403983630035</v>
      </c>
      <c r="AO33" s="98">
        <f t="shared" ref="AO33:AO56" si="20">SUM(AA33:AD33)</f>
        <v>943.93535420000035</v>
      </c>
      <c r="AP33" s="98">
        <f t="shared" ref="AP33:AP56" si="21">SUM(AE33:AH33)</f>
        <v>1048.7830105999999</v>
      </c>
    </row>
    <row r="34" spans="2:42" ht="14.4">
      <c r="B34" s="97" t="s">
        <v>81</v>
      </c>
      <c r="C34" s="168" t="s">
        <v>340</v>
      </c>
      <c r="D34" s="168" t="s">
        <v>340</v>
      </c>
      <c r="E34" s="168" t="s">
        <v>340</v>
      </c>
      <c r="F34" s="168" t="s">
        <v>340</v>
      </c>
      <c r="G34" s="168" t="s">
        <v>340</v>
      </c>
      <c r="H34" s="168" t="s">
        <v>340</v>
      </c>
      <c r="I34" s="168" t="s">
        <v>340</v>
      </c>
      <c r="J34" s="168" t="s">
        <v>340</v>
      </c>
      <c r="K34" s="168" t="s">
        <v>340</v>
      </c>
      <c r="L34" s="168" t="s">
        <v>340</v>
      </c>
      <c r="M34" s="168" t="s">
        <v>340</v>
      </c>
      <c r="N34" s="168" t="s">
        <v>340</v>
      </c>
      <c r="O34" s="168" t="s">
        <v>340</v>
      </c>
      <c r="P34" s="168" t="s">
        <v>340</v>
      </c>
      <c r="Q34" s="168" t="s">
        <v>340</v>
      </c>
      <c r="R34" s="168" t="s">
        <v>340</v>
      </c>
      <c r="S34" s="98">
        <v>-103.72572411999992</v>
      </c>
      <c r="T34" s="98">
        <v>-130.05152370917801</v>
      </c>
      <c r="U34" s="98">
        <v>-107.12571386000003</v>
      </c>
      <c r="V34" s="98">
        <v>-126.63740886999994</v>
      </c>
      <c r="W34" s="98">
        <v>-125.66121083139998</v>
      </c>
      <c r="X34" s="98">
        <v>-162.28962026420004</v>
      </c>
      <c r="Y34" s="98">
        <v>-140.93933559010006</v>
      </c>
      <c r="Z34" s="98">
        <v>-154.20248005890016</v>
      </c>
      <c r="AA34" s="98">
        <v>-157.92084639999999</v>
      </c>
      <c r="AB34" s="98">
        <v>-166.39521728999998</v>
      </c>
      <c r="AC34" s="98">
        <v>-147.74892777999992</v>
      </c>
      <c r="AD34" s="98">
        <v>-161.59304183000029</v>
      </c>
      <c r="AE34" s="98">
        <v>-174.47037226</v>
      </c>
      <c r="AF34" s="98">
        <v>-183.93420831000006</v>
      </c>
      <c r="AG34" s="98">
        <v>-169.75148978999999</v>
      </c>
      <c r="AH34" s="98">
        <v>-175.01890023999988</v>
      </c>
      <c r="AI34" s="98">
        <v>-166.67610407999999</v>
      </c>
      <c r="AJ34" s="98">
        <v>-169.22784621999998</v>
      </c>
      <c r="AL34" s="98" t="s">
        <v>365</v>
      </c>
      <c r="AM34" s="98">
        <f t="shared" si="18"/>
        <v>-467.54037055917792</v>
      </c>
      <c r="AN34" s="98">
        <f t="shared" si="19"/>
        <v>-583.0926467446003</v>
      </c>
      <c r="AO34" s="98">
        <f t="shared" si="20"/>
        <v>-633.65803330000017</v>
      </c>
      <c r="AP34" s="98">
        <f t="shared" si="21"/>
        <v>-703.17497059999994</v>
      </c>
    </row>
    <row r="35" spans="2:42" ht="14.4">
      <c r="B35" s="97" t="s">
        <v>17</v>
      </c>
      <c r="C35" s="168" t="s">
        <v>340</v>
      </c>
      <c r="D35" s="168" t="s">
        <v>340</v>
      </c>
      <c r="E35" s="168" t="s">
        <v>340</v>
      </c>
      <c r="F35" s="168" t="s">
        <v>340</v>
      </c>
      <c r="G35" s="168" t="s">
        <v>340</v>
      </c>
      <c r="H35" s="168" t="s">
        <v>340</v>
      </c>
      <c r="I35" s="168" t="s">
        <v>340</v>
      </c>
      <c r="J35" s="168" t="s">
        <v>340</v>
      </c>
      <c r="K35" s="168" t="s">
        <v>340</v>
      </c>
      <c r="L35" s="168" t="s">
        <v>340</v>
      </c>
      <c r="M35" s="168" t="s">
        <v>340</v>
      </c>
      <c r="N35" s="168" t="s">
        <v>340</v>
      </c>
      <c r="O35" s="168" t="s">
        <v>340</v>
      </c>
      <c r="P35" s="168" t="s">
        <v>340</v>
      </c>
      <c r="Q35" s="168" t="s">
        <v>340</v>
      </c>
      <c r="R35" s="168" t="s">
        <v>340</v>
      </c>
      <c r="S35" s="98">
        <v>-1.9220202699999991</v>
      </c>
      <c r="T35" s="98">
        <v>-2.4717612799999991</v>
      </c>
      <c r="U35" s="98">
        <v>-1.9692423800000023</v>
      </c>
      <c r="V35" s="98">
        <v>-2.3165046799999964</v>
      </c>
      <c r="W35" s="98">
        <v>-2.1664525414999996</v>
      </c>
      <c r="X35" s="98">
        <v>-2.7553079955999999</v>
      </c>
      <c r="Y35" s="98">
        <v>-2.4463366685000008</v>
      </c>
      <c r="Z35" s="98">
        <v>-2.776134044599929</v>
      </c>
      <c r="AA35" s="98">
        <v>-2.7060712699999998</v>
      </c>
      <c r="AB35" s="98">
        <v>-2.9683962100000008</v>
      </c>
      <c r="AC35" s="98">
        <v>-2.6011317299999988</v>
      </c>
      <c r="AD35" s="98">
        <v>-3.1533196900000053</v>
      </c>
      <c r="AE35" s="98">
        <v>-3.25631336</v>
      </c>
      <c r="AF35" s="98">
        <v>-3.8247303499999985</v>
      </c>
      <c r="AG35" s="98">
        <v>-3.5078083600000012</v>
      </c>
      <c r="AH35" s="98">
        <v>-3.6275978199999983</v>
      </c>
      <c r="AI35" s="98">
        <v>-3.3906612099999993</v>
      </c>
      <c r="AJ35" s="98">
        <v>-3.4890997600000011</v>
      </c>
      <c r="AL35" s="98" t="s">
        <v>365</v>
      </c>
      <c r="AM35" s="98">
        <f t="shared" si="18"/>
        <v>-8.6795286099999966</v>
      </c>
      <c r="AN35" s="98">
        <f t="shared" si="19"/>
        <v>-10.14423125019993</v>
      </c>
      <c r="AO35" s="98">
        <f t="shared" si="20"/>
        <v>-11.428918900000005</v>
      </c>
      <c r="AP35" s="98">
        <f t="shared" si="21"/>
        <v>-14.216449889999998</v>
      </c>
    </row>
    <row r="36" spans="2:42" ht="14.4">
      <c r="B36" s="230" t="s">
        <v>18</v>
      </c>
      <c r="C36" s="231" t="s">
        <v>340</v>
      </c>
      <c r="D36" s="231" t="s">
        <v>340</v>
      </c>
      <c r="E36" s="231" t="s">
        <v>340</v>
      </c>
      <c r="F36" s="231" t="s">
        <v>340</v>
      </c>
      <c r="G36" s="231" t="s">
        <v>340</v>
      </c>
      <c r="H36" s="231" t="s">
        <v>340</v>
      </c>
      <c r="I36" s="231" t="s">
        <v>340</v>
      </c>
      <c r="J36" s="231" t="s">
        <v>340</v>
      </c>
      <c r="K36" s="231" t="s">
        <v>340</v>
      </c>
      <c r="L36" s="231" t="s">
        <v>340</v>
      </c>
      <c r="M36" s="231" t="s">
        <v>340</v>
      </c>
      <c r="N36" s="231" t="s">
        <v>340</v>
      </c>
      <c r="O36" s="231" t="s">
        <v>340</v>
      </c>
      <c r="P36" s="231" t="s">
        <v>340</v>
      </c>
      <c r="Q36" s="231" t="s">
        <v>340</v>
      </c>
      <c r="R36" s="231" t="s">
        <v>340</v>
      </c>
      <c r="S36" s="232">
        <v>47.201369830000161</v>
      </c>
      <c r="T36" s="232">
        <v>61.716610820822012</v>
      </c>
      <c r="U36" s="232">
        <v>56.13777847000005</v>
      </c>
      <c r="V36" s="232">
        <v>54.341048090000008</v>
      </c>
      <c r="W36" s="232">
        <v>59.3233255146001</v>
      </c>
      <c r="X36" s="232">
        <v>72.403817523899704</v>
      </c>
      <c r="Y36" s="232">
        <v>64.396212202100031</v>
      </c>
      <c r="Z36" s="232">
        <v>77.223806600900375</v>
      </c>
      <c r="AA36" s="232">
        <v>72.156001420000024</v>
      </c>
      <c r="AB36" s="232">
        <v>80.317446659999931</v>
      </c>
      <c r="AC36" s="232">
        <v>65.611406459999984</v>
      </c>
      <c r="AD36" s="232">
        <v>80.763547460000254</v>
      </c>
      <c r="AE36" s="232">
        <v>77.368533969999987</v>
      </c>
      <c r="AF36" s="232">
        <v>94.83307167000001</v>
      </c>
      <c r="AG36" s="232">
        <v>75.306572909999943</v>
      </c>
      <c r="AH36" s="232">
        <v>83.883411560000042</v>
      </c>
      <c r="AI36" s="232">
        <v>73.139070830000023</v>
      </c>
      <c r="AJ36" s="232">
        <v>81.537962430000007</v>
      </c>
      <c r="AK36" s="323"/>
      <c r="AL36" s="232" t="s">
        <v>365</v>
      </c>
      <c r="AM36" s="232">
        <f t="shared" si="18"/>
        <v>219.39680721082223</v>
      </c>
      <c r="AN36" s="232">
        <f t="shared" si="19"/>
        <v>273.34716184150022</v>
      </c>
      <c r="AO36" s="232">
        <f t="shared" si="20"/>
        <v>298.84840200000019</v>
      </c>
      <c r="AP36" s="232">
        <f t="shared" si="21"/>
        <v>331.39159010999998</v>
      </c>
    </row>
    <row r="37" spans="2:42" ht="14.4">
      <c r="B37" s="233" t="s">
        <v>19</v>
      </c>
      <c r="C37" s="231" t="s">
        <v>340</v>
      </c>
      <c r="D37" s="231" t="s">
        <v>340</v>
      </c>
      <c r="E37" s="231" t="s">
        <v>340</v>
      </c>
      <c r="F37" s="231" t="s">
        <v>340</v>
      </c>
      <c r="G37" s="231" t="s">
        <v>340</v>
      </c>
      <c r="H37" s="231" t="s">
        <v>340</v>
      </c>
      <c r="I37" s="231" t="s">
        <v>340</v>
      </c>
      <c r="J37" s="231" t="s">
        <v>340</v>
      </c>
      <c r="K37" s="231" t="s">
        <v>340</v>
      </c>
      <c r="L37" s="231" t="s">
        <v>340</v>
      </c>
      <c r="M37" s="231" t="s">
        <v>340</v>
      </c>
      <c r="N37" s="231" t="s">
        <v>340</v>
      </c>
      <c r="O37" s="231" t="s">
        <v>340</v>
      </c>
      <c r="P37" s="231" t="s">
        <v>340</v>
      </c>
      <c r="Q37" s="231" t="s">
        <v>340</v>
      </c>
      <c r="R37" s="231" t="s">
        <v>340</v>
      </c>
      <c r="S37" s="234">
        <v>-2.0402737599999998</v>
      </c>
      <c r="T37" s="234">
        <v>-4.0391070600000001</v>
      </c>
      <c r="U37" s="234">
        <v>-4.6969530700000011</v>
      </c>
      <c r="V37" s="234">
        <v>-5.5885861399999994</v>
      </c>
      <c r="W37" s="234">
        <v>-1.3436298514999998</v>
      </c>
      <c r="X37" s="234">
        <v>-2.1766016835999999</v>
      </c>
      <c r="Y37" s="234">
        <v>-3.1701449664999988</v>
      </c>
      <c r="Z37" s="234">
        <v>-10.771472437900014</v>
      </c>
      <c r="AA37" s="234">
        <v>-3.6274803599999998</v>
      </c>
      <c r="AB37" s="234">
        <v>-5.3373246200000013</v>
      </c>
      <c r="AC37" s="234">
        <v>-4.9064897399999987</v>
      </c>
      <c r="AD37" s="234">
        <v>-6.7381129800001087</v>
      </c>
      <c r="AE37" s="234">
        <v>-5.6813809399999986</v>
      </c>
      <c r="AF37" s="234">
        <v>-6.6718546100000022</v>
      </c>
      <c r="AG37" s="234">
        <v>-5.5478283399999988</v>
      </c>
      <c r="AH37" s="234">
        <v>-5.0642924400000027</v>
      </c>
      <c r="AI37" s="234">
        <v>-5.3104869999999993</v>
      </c>
      <c r="AJ37" s="234">
        <v>-4.7828353399999992</v>
      </c>
      <c r="AL37" s="234" t="s">
        <v>365</v>
      </c>
      <c r="AM37" s="234">
        <f t="shared" si="18"/>
        <v>-16.36492003</v>
      </c>
      <c r="AN37" s="234">
        <f t="shared" si="19"/>
        <v>-17.461848939500012</v>
      </c>
      <c r="AO37" s="234">
        <f t="shared" si="20"/>
        <v>-20.609407700000105</v>
      </c>
      <c r="AP37" s="234">
        <f t="shared" si="21"/>
        <v>-22.965356330000002</v>
      </c>
    </row>
    <row r="38" spans="2:42" ht="14.4">
      <c r="B38" s="103" t="s">
        <v>218</v>
      </c>
      <c r="C38" s="169" t="s">
        <v>340</v>
      </c>
      <c r="D38" s="169" t="s">
        <v>340</v>
      </c>
      <c r="E38" s="169" t="s">
        <v>340</v>
      </c>
      <c r="F38" s="169" t="s">
        <v>340</v>
      </c>
      <c r="G38" s="169" t="s">
        <v>340</v>
      </c>
      <c r="H38" s="169" t="s">
        <v>340</v>
      </c>
      <c r="I38" s="169" t="s">
        <v>340</v>
      </c>
      <c r="J38" s="169" t="s">
        <v>340</v>
      </c>
      <c r="K38" s="169" t="s">
        <v>340</v>
      </c>
      <c r="L38" s="169" t="s">
        <v>340</v>
      </c>
      <c r="M38" s="169" t="s">
        <v>340</v>
      </c>
      <c r="N38" s="169" t="s">
        <v>340</v>
      </c>
      <c r="O38" s="169" t="s">
        <v>340</v>
      </c>
      <c r="P38" s="169" t="s">
        <v>340</v>
      </c>
      <c r="Q38" s="169" t="s">
        <v>340</v>
      </c>
      <c r="R38" s="169" t="s">
        <v>340</v>
      </c>
      <c r="S38" s="104">
        <v>-0.47303558999999995</v>
      </c>
      <c r="T38" s="104">
        <v>-3.00262165</v>
      </c>
      <c r="U38" s="104">
        <v>-1.4315610399999998</v>
      </c>
      <c r="V38" s="104">
        <v>-4.4377030699999995</v>
      </c>
      <c r="W38" s="104">
        <v>-0.74307619209999987</v>
      </c>
      <c r="X38" s="104">
        <v>-1.5277788037000002</v>
      </c>
      <c r="Y38" s="104">
        <v>-2.4499931072999996</v>
      </c>
      <c r="Z38" s="104">
        <v>-7.3375836515000099</v>
      </c>
      <c r="AA38" s="104">
        <v>-2.0692082699999998</v>
      </c>
      <c r="AB38" s="104">
        <v>-3.2383663600000006</v>
      </c>
      <c r="AC38" s="104">
        <v>-3.0779257099999997</v>
      </c>
      <c r="AD38" s="104">
        <v>-5.016334170000107</v>
      </c>
      <c r="AE38" s="104">
        <v>-4.0355859699999996</v>
      </c>
      <c r="AF38" s="104">
        <v>-5.1777486400000008</v>
      </c>
      <c r="AG38" s="104">
        <v>-3.5330921099999983</v>
      </c>
      <c r="AH38" s="104">
        <v>-3.7949627100000001</v>
      </c>
      <c r="AI38" s="104">
        <v>-3.9279605599999994</v>
      </c>
      <c r="AJ38" s="104">
        <v>-4.2833337700000005</v>
      </c>
      <c r="AL38" s="104" t="s">
        <v>365</v>
      </c>
      <c r="AM38" s="104">
        <f t="shared" si="18"/>
        <v>-9.3449213499999999</v>
      </c>
      <c r="AN38" s="104">
        <f t="shared" si="19"/>
        <v>-12.05843175460001</v>
      </c>
      <c r="AO38" s="104">
        <f t="shared" si="20"/>
        <v>-13.401834510000107</v>
      </c>
      <c r="AP38" s="104">
        <f t="shared" si="21"/>
        <v>-16.541389429999999</v>
      </c>
    </row>
    <row r="39" spans="2:42" ht="14.4">
      <c r="B39" s="105" t="s">
        <v>219</v>
      </c>
      <c r="C39" s="168" t="s">
        <v>340</v>
      </c>
      <c r="D39" s="168" t="s">
        <v>340</v>
      </c>
      <c r="E39" s="168" t="s">
        <v>340</v>
      </c>
      <c r="F39" s="168" t="s">
        <v>340</v>
      </c>
      <c r="G39" s="168" t="s">
        <v>340</v>
      </c>
      <c r="H39" s="168" t="s">
        <v>340</v>
      </c>
      <c r="I39" s="168" t="s">
        <v>340</v>
      </c>
      <c r="J39" s="168" t="s">
        <v>340</v>
      </c>
      <c r="K39" s="168" t="s">
        <v>340</v>
      </c>
      <c r="L39" s="168" t="s">
        <v>340</v>
      </c>
      <c r="M39" s="168" t="s">
        <v>340</v>
      </c>
      <c r="N39" s="168" t="s">
        <v>340</v>
      </c>
      <c r="O39" s="168" t="s">
        <v>340</v>
      </c>
      <c r="P39" s="168" t="s">
        <v>340</v>
      </c>
      <c r="Q39" s="168" t="s">
        <v>340</v>
      </c>
      <c r="R39" s="168" t="s">
        <v>340</v>
      </c>
      <c r="S39" s="106">
        <v>-0.44678493999999996</v>
      </c>
      <c r="T39" s="106">
        <v>-0.25839734000000003</v>
      </c>
      <c r="U39" s="106">
        <v>-0.12981779999999976</v>
      </c>
      <c r="V39" s="106">
        <v>-4.9012870000000208E-2</v>
      </c>
      <c r="W39" s="106">
        <v>-2.4218380299999998E-2</v>
      </c>
      <c r="X39" s="106">
        <v>-9.7882000000000177E-4</v>
      </c>
      <c r="Y39" s="106">
        <v>-2.7152000000000009E-3</v>
      </c>
      <c r="Z39" s="106">
        <v>-1.5870463450000003</v>
      </c>
      <c r="AA39" s="106">
        <v>-3.8074240000000002E-2</v>
      </c>
      <c r="AB39" s="106">
        <v>-0.32764102999999978</v>
      </c>
      <c r="AC39" s="106">
        <v>-4.1978569999999937E-2</v>
      </c>
      <c r="AD39" s="106">
        <v>-8.4974400000000172E-2</v>
      </c>
      <c r="AE39" s="106">
        <v>-7.0920079999999996E-2</v>
      </c>
      <c r="AF39" s="106">
        <v>-9.2825330000000011E-2</v>
      </c>
      <c r="AG39" s="106">
        <v>-0.11397452</v>
      </c>
      <c r="AH39" s="106">
        <v>-8.3504129999999954E-2</v>
      </c>
      <c r="AI39" s="106">
        <v>-0.14102328999999997</v>
      </c>
      <c r="AJ39" s="106">
        <v>-4.5276910000000031E-2</v>
      </c>
      <c r="AL39" s="106" t="s">
        <v>365</v>
      </c>
      <c r="AM39" s="106">
        <f t="shared" si="18"/>
        <v>-0.88401295000000002</v>
      </c>
      <c r="AN39" s="106">
        <f t="shared" si="19"/>
        <v>-1.6149587453000003</v>
      </c>
      <c r="AO39" s="106">
        <f t="shared" si="20"/>
        <v>-0.49266823999999987</v>
      </c>
      <c r="AP39" s="106">
        <f t="shared" si="21"/>
        <v>-0.36122405999999996</v>
      </c>
    </row>
    <row r="40" spans="2:42" ht="14.4">
      <c r="B40" s="105" t="s">
        <v>220</v>
      </c>
      <c r="C40" s="168" t="s">
        <v>340</v>
      </c>
      <c r="D40" s="168" t="s">
        <v>340</v>
      </c>
      <c r="E40" s="168" t="s">
        <v>340</v>
      </c>
      <c r="F40" s="168" t="s">
        <v>340</v>
      </c>
      <c r="G40" s="168" t="s">
        <v>340</v>
      </c>
      <c r="H40" s="168" t="s">
        <v>340</v>
      </c>
      <c r="I40" s="168" t="s">
        <v>340</v>
      </c>
      <c r="J40" s="168" t="s">
        <v>340</v>
      </c>
      <c r="K40" s="168" t="s">
        <v>340</v>
      </c>
      <c r="L40" s="168" t="s">
        <v>340</v>
      </c>
      <c r="M40" s="168" t="s">
        <v>340</v>
      </c>
      <c r="N40" s="168" t="s">
        <v>340</v>
      </c>
      <c r="O40" s="168" t="s">
        <v>340</v>
      </c>
      <c r="P40" s="168" t="s">
        <v>340</v>
      </c>
      <c r="Q40" s="168" t="s">
        <v>340</v>
      </c>
      <c r="R40" s="168" t="s">
        <v>340</v>
      </c>
      <c r="S40" s="106">
        <v>-0.77784538999999975</v>
      </c>
      <c r="T40" s="106">
        <v>-0.52344586999999998</v>
      </c>
      <c r="U40" s="106">
        <v>-9.6615810000000413E-2</v>
      </c>
      <c r="V40" s="106">
        <v>-0.20813081000000011</v>
      </c>
      <c r="W40" s="106">
        <v>7.5464811099999987E-2</v>
      </c>
      <c r="X40" s="106">
        <v>1.0297700000000132E-3</v>
      </c>
      <c r="Y40" s="106">
        <v>0</v>
      </c>
      <c r="Z40" s="106">
        <v>0</v>
      </c>
      <c r="AA40" s="106">
        <v>-7.9184839999999992E-2</v>
      </c>
      <c r="AB40" s="106">
        <v>-0.47544948000000004</v>
      </c>
      <c r="AC40" s="106">
        <v>-0.31555016000000002</v>
      </c>
      <c r="AD40" s="106">
        <v>-0.34927667999999934</v>
      </c>
      <c r="AE40" s="106">
        <v>-0.29196394000000003</v>
      </c>
      <c r="AF40" s="106">
        <v>-0.32669265000000003</v>
      </c>
      <c r="AG40" s="106">
        <v>-0.3824061000000003</v>
      </c>
      <c r="AH40" s="106">
        <v>-0.26735967000000027</v>
      </c>
      <c r="AI40" s="106">
        <v>-0.48982658000000012</v>
      </c>
      <c r="AJ40" s="106">
        <v>-0.26980019999999993</v>
      </c>
      <c r="AL40" s="106" t="s">
        <v>365</v>
      </c>
      <c r="AM40" s="106">
        <f t="shared" si="18"/>
        <v>-1.6060378800000001</v>
      </c>
      <c r="AN40" s="106">
        <f t="shared" si="19"/>
        <v>7.64945811E-2</v>
      </c>
      <c r="AO40" s="106">
        <f t="shared" si="20"/>
        <v>-1.2194611599999994</v>
      </c>
      <c r="AP40" s="106">
        <f t="shared" si="21"/>
        <v>-1.2684223600000006</v>
      </c>
    </row>
    <row r="41" spans="2:42" ht="14.4">
      <c r="B41" s="105" t="s">
        <v>221</v>
      </c>
      <c r="C41" s="168" t="s">
        <v>340</v>
      </c>
      <c r="D41" s="168" t="s">
        <v>340</v>
      </c>
      <c r="E41" s="168" t="s">
        <v>340</v>
      </c>
      <c r="F41" s="168" t="s">
        <v>340</v>
      </c>
      <c r="G41" s="168" t="s">
        <v>340</v>
      </c>
      <c r="H41" s="168" t="s">
        <v>340</v>
      </c>
      <c r="I41" s="168" t="s">
        <v>340</v>
      </c>
      <c r="J41" s="168" t="s">
        <v>340</v>
      </c>
      <c r="K41" s="168" t="s">
        <v>340</v>
      </c>
      <c r="L41" s="168" t="s">
        <v>340</v>
      </c>
      <c r="M41" s="168" t="s">
        <v>340</v>
      </c>
      <c r="N41" s="168" t="s">
        <v>340</v>
      </c>
      <c r="O41" s="168" t="s">
        <v>340</v>
      </c>
      <c r="P41" s="168" t="s">
        <v>340</v>
      </c>
      <c r="Q41" s="168" t="s">
        <v>340</v>
      </c>
      <c r="R41" s="168" t="s">
        <v>340</v>
      </c>
      <c r="S41" s="106">
        <v>-0.34260783999999989</v>
      </c>
      <c r="T41" s="106">
        <v>-0.25464219999999999</v>
      </c>
      <c r="U41" s="106">
        <v>-3.0389584199999993</v>
      </c>
      <c r="V41" s="106">
        <v>-0.89373938999999958</v>
      </c>
      <c r="W41" s="106">
        <v>-0.65180009020000007</v>
      </c>
      <c r="X41" s="106">
        <v>-0.64887382989999975</v>
      </c>
      <c r="Y41" s="106">
        <v>-0.71743665919999988</v>
      </c>
      <c r="Z41" s="106">
        <v>-1.846842441400002</v>
      </c>
      <c r="AA41" s="106">
        <v>-1.44101301</v>
      </c>
      <c r="AB41" s="106">
        <v>-1.2958677500000013</v>
      </c>
      <c r="AC41" s="106">
        <v>-1.4710352999999992</v>
      </c>
      <c r="AD41" s="106">
        <v>-1.2875277300000025</v>
      </c>
      <c r="AE41" s="106">
        <v>-1.28291095</v>
      </c>
      <c r="AF41" s="106">
        <v>-1.0745879899999997</v>
      </c>
      <c r="AG41" s="106">
        <v>-1.5183556099999995</v>
      </c>
      <c r="AH41" s="106">
        <v>-0.91846592999999954</v>
      </c>
      <c r="AI41" s="106">
        <v>-0.75167656999999988</v>
      </c>
      <c r="AJ41" s="106">
        <v>-0.18442446000000001</v>
      </c>
      <c r="AL41" s="106" t="s">
        <v>365</v>
      </c>
      <c r="AM41" s="106">
        <f t="shared" si="18"/>
        <v>-4.5299478499999983</v>
      </c>
      <c r="AN41" s="106">
        <f t="shared" si="19"/>
        <v>-3.864953020700002</v>
      </c>
      <c r="AO41" s="106">
        <f t="shared" si="20"/>
        <v>-5.495443790000003</v>
      </c>
      <c r="AP41" s="106">
        <f t="shared" si="21"/>
        <v>-4.7943204799999988</v>
      </c>
    </row>
    <row r="42" spans="2:42" ht="14.4">
      <c r="B42" s="235" t="s">
        <v>222</v>
      </c>
      <c r="C42" s="236" t="s">
        <v>340</v>
      </c>
      <c r="D42" s="236" t="s">
        <v>340</v>
      </c>
      <c r="E42" s="236" t="s">
        <v>340</v>
      </c>
      <c r="F42" s="236" t="s">
        <v>340</v>
      </c>
      <c r="G42" s="236" t="s">
        <v>340</v>
      </c>
      <c r="H42" s="236" t="s">
        <v>340</v>
      </c>
      <c r="I42" s="236" t="s">
        <v>340</v>
      </c>
      <c r="J42" s="236" t="s">
        <v>340</v>
      </c>
      <c r="K42" s="236" t="s">
        <v>340</v>
      </c>
      <c r="L42" s="236" t="s">
        <v>340</v>
      </c>
      <c r="M42" s="236" t="s">
        <v>340</v>
      </c>
      <c r="N42" s="236" t="s">
        <v>340</v>
      </c>
      <c r="O42" s="236" t="s">
        <v>340</v>
      </c>
      <c r="P42" s="236" t="s">
        <v>340</v>
      </c>
      <c r="Q42" s="236" t="s">
        <v>340</v>
      </c>
      <c r="R42" s="236" t="s">
        <v>340</v>
      </c>
      <c r="S42" s="237">
        <v>45.161096070000163</v>
      </c>
      <c r="T42" s="237">
        <v>57.677503760822006</v>
      </c>
      <c r="U42" s="237">
        <v>51.440825400000051</v>
      </c>
      <c r="V42" s="237">
        <v>48.752461950000011</v>
      </c>
      <c r="W42" s="237">
        <v>57.979695663100102</v>
      </c>
      <c r="X42" s="237">
        <v>70.227215840299706</v>
      </c>
      <c r="Y42" s="237">
        <v>61.226067235600013</v>
      </c>
      <c r="Z42" s="237">
        <v>66.452334163000387</v>
      </c>
      <c r="AA42" s="237">
        <v>68.528521060000031</v>
      </c>
      <c r="AB42" s="237">
        <v>74.980122039999927</v>
      </c>
      <c r="AC42" s="237">
        <v>60.704916719999986</v>
      </c>
      <c r="AD42" s="237">
        <v>74.025434480000143</v>
      </c>
      <c r="AE42" s="237">
        <v>71.68715302999999</v>
      </c>
      <c r="AF42" s="237">
        <v>88.161217060000013</v>
      </c>
      <c r="AG42" s="237">
        <v>69.758744569999948</v>
      </c>
      <c r="AH42" s="237">
        <v>78.819119120000011</v>
      </c>
      <c r="AI42" s="237">
        <v>67.828583830000028</v>
      </c>
      <c r="AJ42" s="237">
        <v>76.755127090000016</v>
      </c>
      <c r="AL42" s="237" t="s">
        <v>365</v>
      </c>
      <c r="AM42" s="237">
        <f t="shared" si="18"/>
        <v>203.03188718082225</v>
      </c>
      <c r="AN42" s="237">
        <f t="shared" si="19"/>
        <v>255.88531290200018</v>
      </c>
      <c r="AO42" s="237">
        <f t="shared" si="20"/>
        <v>278.23899430000006</v>
      </c>
      <c r="AP42" s="237">
        <f t="shared" si="21"/>
        <v>308.42623377999996</v>
      </c>
    </row>
    <row r="43" spans="2:42" ht="14.4">
      <c r="B43" s="238" t="s">
        <v>26</v>
      </c>
      <c r="C43" s="239" t="s">
        <v>340</v>
      </c>
      <c r="D43" s="239" t="s">
        <v>340</v>
      </c>
      <c r="E43" s="239" t="s">
        <v>340</v>
      </c>
      <c r="F43" s="239" t="s">
        <v>340</v>
      </c>
      <c r="G43" s="239" t="s">
        <v>340</v>
      </c>
      <c r="H43" s="239" t="s">
        <v>340</v>
      </c>
      <c r="I43" s="239" t="s">
        <v>340</v>
      </c>
      <c r="J43" s="239" t="s">
        <v>340</v>
      </c>
      <c r="K43" s="239" t="s">
        <v>340</v>
      </c>
      <c r="L43" s="239" t="s">
        <v>340</v>
      </c>
      <c r="M43" s="239" t="s">
        <v>340</v>
      </c>
      <c r="N43" s="239" t="s">
        <v>340</v>
      </c>
      <c r="O43" s="239" t="s">
        <v>340</v>
      </c>
      <c r="P43" s="239" t="s">
        <v>340</v>
      </c>
      <c r="Q43" s="239" t="s">
        <v>340</v>
      </c>
      <c r="R43" s="239" t="s">
        <v>340</v>
      </c>
      <c r="S43" s="240">
        <v>-15.577865719999993</v>
      </c>
      <c r="T43" s="240">
        <v>-30.196612050003004</v>
      </c>
      <c r="U43" s="240">
        <v>-15.129746090000005</v>
      </c>
      <c r="V43" s="240">
        <v>-29.995880330000013</v>
      </c>
      <c r="W43" s="240">
        <v>-12.583902996399997</v>
      </c>
      <c r="X43" s="240">
        <v>-31.228710707999987</v>
      </c>
      <c r="Y43" s="240">
        <v>-20.789476705199988</v>
      </c>
      <c r="Z43" s="240">
        <v>-34.808259845400102</v>
      </c>
      <c r="AA43" s="240">
        <v>-24.344749400000005</v>
      </c>
      <c r="AB43" s="240">
        <v>-32.429289070000003</v>
      </c>
      <c r="AC43" s="240">
        <v>-18.551138119999994</v>
      </c>
      <c r="AD43" s="240">
        <v>-26.606763440000012</v>
      </c>
      <c r="AE43" s="240">
        <v>-24.351216019999999</v>
      </c>
      <c r="AF43" s="240">
        <v>-34.195319980000008</v>
      </c>
      <c r="AG43" s="240">
        <v>-13.296127740000003</v>
      </c>
      <c r="AH43" s="240">
        <v>-26.483855439999985</v>
      </c>
      <c r="AI43" s="240">
        <v>-29.100176459999997</v>
      </c>
      <c r="AJ43" s="240">
        <v>-25.123247910000007</v>
      </c>
      <c r="AL43" s="240" t="s">
        <v>365</v>
      </c>
      <c r="AM43" s="240">
        <f t="shared" si="18"/>
        <v>-90.90010419000302</v>
      </c>
      <c r="AN43" s="240">
        <f t="shared" si="19"/>
        <v>-99.410350255000083</v>
      </c>
      <c r="AO43" s="240">
        <f t="shared" si="20"/>
        <v>-101.93194003000001</v>
      </c>
      <c r="AP43" s="240">
        <f t="shared" si="21"/>
        <v>-98.326519179999991</v>
      </c>
    </row>
    <row r="44" spans="2:42" ht="14.4">
      <c r="B44" s="109" t="s">
        <v>223</v>
      </c>
      <c r="C44" s="170" t="s">
        <v>340</v>
      </c>
      <c r="D44" s="170" t="s">
        <v>340</v>
      </c>
      <c r="E44" s="170" t="s">
        <v>340</v>
      </c>
      <c r="F44" s="170" t="s">
        <v>340</v>
      </c>
      <c r="G44" s="170" t="s">
        <v>340</v>
      </c>
      <c r="H44" s="170" t="s">
        <v>340</v>
      </c>
      <c r="I44" s="170" t="s">
        <v>340</v>
      </c>
      <c r="J44" s="170" t="s">
        <v>340</v>
      </c>
      <c r="K44" s="170" t="s">
        <v>340</v>
      </c>
      <c r="L44" s="170" t="s">
        <v>340</v>
      </c>
      <c r="M44" s="170" t="s">
        <v>340</v>
      </c>
      <c r="N44" s="170" t="s">
        <v>340</v>
      </c>
      <c r="O44" s="170" t="s">
        <v>340</v>
      </c>
      <c r="P44" s="170" t="s">
        <v>340</v>
      </c>
      <c r="Q44" s="170" t="s">
        <v>340</v>
      </c>
      <c r="R44" s="170" t="s">
        <v>340</v>
      </c>
      <c r="S44" s="98">
        <v>-2.9860259099999964</v>
      </c>
      <c r="T44" s="98">
        <v>-11.941615050000003</v>
      </c>
      <c r="U44" s="98">
        <v>-1.9556781000000054</v>
      </c>
      <c r="V44" s="98">
        <v>-9.8778700200000067</v>
      </c>
      <c r="W44" s="98">
        <v>-1.9594136786999998</v>
      </c>
      <c r="X44" s="98">
        <v>-17.502486359599992</v>
      </c>
      <c r="Y44" s="98">
        <v>-2.6631986652000004</v>
      </c>
      <c r="Z44" s="98">
        <v>-21.220259862200006</v>
      </c>
      <c r="AA44" s="98">
        <v>-3.6526637900000001</v>
      </c>
      <c r="AB44" s="98">
        <v>-14.8788778</v>
      </c>
      <c r="AC44" s="98">
        <v>-1.0525121999999989</v>
      </c>
      <c r="AD44" s="98">
        <v>-12.080216080000003</v>
      </c>
      <c r="AE44" s="98">
        <v>-8.1272420899999993</v>
      </c>
      <c r="AF44" s="98">
        <v>-20.947061010000006</v>
      </c>
      <c r="AG44" s="98">
        <v>-3.0828291599999993</v>
      </c>
      <c r="AH44" s="98">
        <v>-8.7442933799999949</v>
      </c>
      <c r="AI44" s="98">
        <v>-6.4436202600000003</v>
      </c>
      <c r="AJ44" s="98">
        <v>-15.527507420000003</v>
      </c>
      <c r="AL44" s="98" t="s">
        <v>365</v>
      </c>
      <c r="AM44" s="98">
        <f t="shared" si="18"/>
        <v>-26.761189080000012</v>
      </c>
      <c r="AN44" s="98">
        <f t="shared" si="19"/>
        <v>-43.345358565699996</v>
      </c>
      <c r="AO44" s="98">
        <f t="shared" si="20"/>
        <v>-31.664269870000002</v>
      </c>
      <c r="AP44" s="98">
        <f t="shared" si="21"/>
        <v>-40.901425639999999</v>
      </c>
    </row>
    <row r="45" spans="2:42" ht="14.4">
      <c r="B45" s="109" t="s">
        <v>224</v>
      </c>
      <c r="C45" s="170" t="s">
        <v>340</v>
      </c>
      <c r="D45" s="170" t="s">
        <v>340</v>
      </c>
      <c r="E45" s="170" t="s">
        <v>340</v>
      </c>
      <c r="F45" s="170" t="s">
        <v>340</v>
      </c>
      <c r="G45" s="170" t="s">
        <v>340</v>
      </c>
      <c r="H45" s="170" t="s">
        <v>340</v>
      </c>
      <c r="I45" s="170" t="s">
        <v>340</v>
      </c>
      <c r="J45" s="170" t="s">
        <v>340</v>
      </c>
      <c r="K45" s="170" t="s">
        <v>340</v>
      </c>
      <c r="L45" s="170" t="s">
        <v>340</v>
      </c>
      <c r="M45" s="170" t="s">
        <v>340</v>
      </c>
      <c r="N45" s="170" t="s">
        <v>340</v>
      </c>
      <c r="O45" s="170" t="s">
        <v>340</v>
      </c>
      <c r="P45" s="170" t="s">
        <v>340</v>
      </c>
      <c r="Q45" s="170" t="s">
        <v>340</v>
      </c>
      <c r="R45" s="170" t="s">
        <v>340</v>
      </c>
      <c r="S45" s="98">
        <v>-12.591839809999996</v>
      </c>
      <c r="T45" s="98">
        <v>-18.254997000003002</v>
      </c>
      <c r="U45" s="98">
        <v>-13.174067989999998</v>
      </c>
      <c r="V45" s="98">
        <v>-20.118010310000017</v>
      </c>
      <c r="W45" s="98">
        <v>-10.624489317699998</v>
      </c>
      <c r="X45" s="98">
        <v>-13.726224348399994</v>
      </c>
      <c r="Y45" s="98">
        <v>-18.126278039999988</v>
      </c>
      <c r="Z45" s="98">
        <v>-13.587999983200085</v>
      </c>
      <c r="AA45" s="98">
        <v>-20.692085610000003</v>
      </c>
      <c r="AB45" s="98">
        <v>-17.550411270000001</v>
      </c>
      <c r="AC45" s="98">
        <v>-17.498625919999995</v>
      </c>
      <c r="AD45" s="98">
        <v>-14.526547360000009</v>
      </c>
      <c r="AE45" s="98">
        <v>-16.22397393</v>
      </c>
      <c r="AF45" s="98">
        <v>-13.248258969999998</v>
      </c>
      <c r="AG45" s="98">
        <v>-10.213298579999996</v>
      </c>
      <c r="AH45" s="98">
        <v>-17.739562060000004</v>
      </c>
      <c r="AI45" s="98">
        <v>-22.656556199999997</v>
      </c>
      <c r="AJ45" s="98">
        <v>-9.5957404900000043</v>
      </c>
      <c r="AL45" s="98" t="s">
        <v>365</v>
      </c>
      <c r="AM45" s="98">
        <f t="shared" si="18"/>
        <v>-64.138915110003012</v>
      </c>
      <c r="AN45" s="98">
        <f t="shared" si="19"/>
        <v>-56.064991689300065</v>
      </c>
      <c r="AO45" s="98">
        <f t="shared" si="20"/>
        <v>-70.267670160000009</v>
      </c>
      <c r="AP45" s="98">
        <f t="shared" si="21"/>
        <v>-57.425093539999999</v>
      </c>
    </row>
    <row r="46" spans="2:42" ht="14.4">
      <c r="B46" s="233" t="s">
        <v>29</v>
      </c>
      <c r="C46" s="231" t="s">
        <v>340</v>
      </c>
      <c r="D46" s="231" t="s">
        <v>340</v>
      </c>
      <c r="E46" s="231" t="s">
        <v>340</v>
      </c>
      <c r="F46" s="231" t="s">
        <v>340</v>
      </c>
      <c r="G46" s="231" t="s">
        <v>340</v>
      </c>
      <c r="H46" s="231" t="s">
        <v>340</v>
      </c>
      <c r="I46" s="231" t="s">
        <v>340</v>
      </c>
      <c r="J46" s="231" t="s">
        <v>340</v>
      </c>
      <c r="K46" s="231" t="s">
        <v>340</v>
      </c>
      <c r="L46" s="231" t="s">
        <v>340</v>
      </c>
      <c r="M46" s="231" t="s">
        <v>340</v>
      </c>
      <c r="N46" s="231" t="s">
        <v>340</v>
      </c>
      <c r="O46" s="231" t="s">
        <v>340</v>
      </c>
      <c r="P46" s="231" t="s">
        <v>340</v>
      </c>
      <c r="Q46" s="231" t="s">
        <v>340</v>
      </c>
      <c r="R46" s="231" t="s">
        <v>340</v>
      </c>
      <c r="S46" s="234">
        <v>-17.972029549999995</v>
      </c>
      <c r="T46" s="234">
        <v>-14.776559910000001</v>
      </c>
      <c r="U46" s="234">
        <v>-15.397366820000009</v>
      </c>
      <c r="V46" s="234">
        <v>-13.908559749999988</v>
      </c>
      <c r="W46" s="234">
        <v>-24.964590750799999</v>
      </c>
      <c r="X46" s="234">
        <v>-23.709427946299986</v>
      </c>
      <c r="Y46" s="234">
        <v>-24.628757855999986</v>
      </c>
      <c r="Z46" s="234">
        <v>-20.55754388190002</v>
      </c>
      <c r="AA46" s="234">
        <v>-15.641652229999996</v>
      </c>
      <c r="AB46" s="234">
        <v>-19.220610180000016</v>
      </c>
      <c r="AC46" s="234">
        <v>-17.163082909999989</v>
      </c>
      <c r="AD46" s="234">
        <v>-13.177252680000013</v>
      </c>
      <c r="AE46" s="234">
        <v>-17.140509429999998</v>
      </c>
      <c r="AF46" s="234">
        <v>-16.194434640000001</v>
      </c>
      <c r="AG46" s="234">
        <v>-15.494468589999997</v>
      </c>
      <c r="AH46" s="234">
        <v>-11.906862539999992</v>
      </c>
      <c r="AI46" s="234">
        <v>-14.727859410000001</v>
      </c>
      <c r="AJ46" s="234">
        <v>-12.526784189999997</v>
      </c>
      <c r="AL46" s="234" t="s">
        <v>365</v>
      </c>
      <c r="AM46" s="234">
        <f t="shared" si="18"/>
        <v>-62.054516029999995</v>
      </c>
      <c r="AN46" s="234">
        <f t="shared" si="19"/>
        <v>-93.860320434999977</v>
      </c>
      <c r="AO46" s="234">
        <f t="shared" si="20"/>
        <v>-65.202598000000009</v>
      </c>
      <c r="AP46" s="234">
        <f t="shared" si="21"/>
        <v>-60.736275199999987</v>
      </c>
    </row>
    <row r="47" spans="2:42" ht="14.4">
      <c r="B47" s="109" t="s">
        <v>225</v>
      </c>
      <c r="C47" s="170" t="s">
        <v>340</v>
      </c>
      <c r="D47" s="170" t="s">
        <v>340</v>
      </c>
      <c r="E47" s="170" t="s">
        <v>340</v>
      </c>
      <c r="F47" s="170" t="s">
        <v>340</v>
      </c>
      <c r="G47" s="170" t="s">
        <v>340</v>
      </c>
      <c r="H47" s="170" t="s">
        <v>340</v>
      </c>
      <c r="I47" s="170" t="s">
        <v>340</v>
      </c>
      <c r="J47" s="170" t="s">
        <v>340</v>
      </c>
      <c r="K47" s="170" t="s">
        <v>340</v>
      </c>
      <c r="L47" s="170" t="s">
        <v>340</v>
      </c>
      <c r="M47" s="170" t="s">
        <v>340</v>
      </c>
      <c r="N47" s="170" t="s">
        <v>340</v>
      </c>
      <c r="O47" s="170" t="s">
        <v>340</v>
      </c>
      <c r="P47" s="170" t="s">
        <v>340</v>
      </c>
      <c r="Q47" s="170" t="s">
        <v>340</v>
      </c>
      <c r="R47" s="170" t="s">
        <v>340</v>
      </c>
      <c r="S47" s="98">
        <v>-14.209615719999997</v>
      </c>
      <c r="T47" s="98">
        <v>-10.833695110000003</v>
      </c>
      <c r="U47" s="98">
        <v>-11.818368520000011</v>
      </c>
      <c r="V47" s="98">
        <v>-7.4563715899999821</v>
      </c>
      <c r="W47" s="98">
        <v>-14.835776592699998</v>
      </c>
      <c r="X47" s="98">
        <v>-14.216887381799989</v>
      </c>
      <c r="Y47" s="98">
        <v>-12.895920986700009</v>
      </c>
      <c r="Z47" s="98">
        <v>-13.210559966500011</v>
      </c>
      <c r="AA47" s="98">
        <v>-12.394111329999998</v>
      </c>
      <c r="AB47" s="98">
        <v>-12.445345040000014</v>
      </c>
      <c r="AC47" s="98">
        <v>-12.090773789999989</v>
      </c>
      <c r="AD47" s="98">
        <v>-9.1477822900000092</v>
      </c>
      <c r="AE47" s="98">
        <v>-12.532381170000001</v>
      </c>
      <c r="AF47" s="98">
        <v>-11.529287400000001</v>
      </c>
      <c r="AG47" s="98">
        <v>-10.592258109999996</v>
      </c>
      <c r="AH47" s="98">
        <v>-6.2924689299999912</v>
      </c>
      <c r="AI47" s="98">
        <v>-12.407024679999999</v>
      </c>
      <c r="AJ47" s="98">
        <v>-8.6061521700000014</v>
      </c>
      <c r="AL47" s="98" t="s">
        <v>365</v>
      </c>
      <c r="AM47" s="98">
        <f t="shared" si="18"/>
        <v>-44.318050939999992</v>
      </c>
      <c r="AN47" s="98">
        <f t="shared" si="19"/>
        <v>-55.159144927700012</v>
      </c>
      <c r="AO47" s="98">
        <f t="shared" si="20"/>
        <v>-46.07801245000001</v>
      </c>
      <c r="AP47" s="98">
        <f t="shared" si="21"/>
        <v>-40.946395609999989</v>
      </c>
    </row>
    <row r="48" spans="2:42" ht="14.4">
      <c r="B48" s="109" t="s">
        <v>226</v>
      </c>
      <c r="C48" s="170" t="s">
        <v>340</v>
      </c>
      <c r="D48" s="170" t="s">
        <v>340</v>
      </c>
      <c r="E48" s="170" t="s">
        <v>340</v>
      </c>
      <c r="F48" s="170" t="s">
        <v>340</v>
      </c>
      <c r="G48" s="170" t="s">
        <v>340</v>
      </c>
      <c r="H48" s="170" t="s">
        <v>340</v>
      </c>
      <c r="I48" s="170" t="s">
        <v>340</v>
      </c>
      <c r="J48" s="170" t="s">
        <v>340</v>
      </c>
      <c r="K48" s="170" t="s">
        <v>340</v>
      </c>
      <c r="L48" s="170" t="s">
        <v>340</v>
      </c>
      <c r="M48" s="170" t="s">
        <v>340</v>
      </c>
      <c r="N48" s="170" t="s">
        <v>340</v>
      </c>
      <c r="O48" s="170" t="s">
        <v>340</v>
      </c>
      <c r="P48" s="170" t="s">
        <v>340</v>
      </c>
      <c r="Q48" s="170" t="s">
        <v>340</v>
      </c>
      <c r="R48" s="170" t="s">
        <v>340</v>
      </c>
      <c r="S48" s="98">
        <v>-3.65516745</v>
      </c>
      <c r="T48" s="98">
        <v>-3.6761121000000001</v>
      </c>
      <c r="U48" s="98">
        <v>-2.6444199800000021</v>
      </c>
      <c r="V48" s="98">
        <v>-4.1649569799999977</v>
      </c>
      <c r="W48" s="98">
        <v>-9.2426593678999982</v>
      </c>
      <c r="X48" s="98">
        <v>-7.9104518025000043</v>
      </c>
      <c r="Y48" s="98">
        <v>-10.095071955699993</v>
      </c>
      <c r="Z48" s="98">
        <v>-5.5755800492999938</v>
      </c>
      <c r="AA48" s="98">
        <v>-2.44206127</v>
      </c>
      <c r="AB48" s="98">
        <v>-4.7603468099999997</v>
      </c>
      <c r="AC48" s="98">
        <v>-4.5944070900000007</v>
      </c>
      <c r="AD48" s="98">
        <v>-3.2320854600000057</v>
      </c>
      <c r="AE48" s="98">
        <v>-3.9188854299999996</v>
      </c>
      <c r="AF48" s="98">
        <v>-3.7295167200000003</v>
      </c>
      <c r="AG48" s="98">
        <v>-4.0543812400000006</v>
      </c>
      <c r="AH48" s="98">
        <v>-4.8389846100000007</v>
      </c>
      <c r="AI48" s="98">
        <v>-1.7846468799999995</v>
      </c>
      <c r="AJ48" s="98">
        <v>-3.5152919099999984</v>
      </c>
      <c r="AL48" s="98" t="s">
        <v>365</v>
      </c>
      <c r="AM48" s="98">
        <f t="shared" si="18"/>
        <v>-14.140656509999999</v>
      </c>
      <c r="AN48" s="98">
        <f t="shared" si="19"/>
        <v>-32.823763175399989</v>
      </c>
      <c r="AO48" s="98">
        <f t="shared" si="20"/>
        <v>-15.028900630000006</v>
      </c>
      <c r="AP48" s="98">
        <f t="shared" si="21"/>
        <v>-16.541768000000001</v>
      </c>
    </row>
    <row r="49" spans="2:43" ht="14.4">
      <c r="B49" s="109" t="s">
        <v>227</v>
      </c>
      <c r="C49" s="170" t="s">
        <v>340</v>
      </c>
      <c r="D49" s="170" t="s">
        <v>340</v>
      </c>
      <c r="E49" s="170" t="s">
        <v>340</v>
      </c>
      <c r="F49" s="170" t="s">
        <v>340</v>
      </c>
      <c r="G49" s="170" t="s">
        <v>340</v>
      </c>
      <c r="H49" s="170" t="s">
        <v>340</v>
      </c>
      <c r="I49" s="170" t="s">
        <v>340</v>
      </c>
      <c r="J49" s="170" t="s">
        <v>340</v>
      </c>
      <c r="K49" s="170" t="s">
        <v>340</v>
      </c>
      <c r="L49" s="170" t="s">
        <v>340</v>
      </c>
      <c r="M49" s="170" t="s">
        <v>340</v>
      </c>
      <c r="N49" s="170" t="s">
        <v>340</v>
      </c>
      <c r="O49" s="170" t="s">
        <v>340</v>
      </c>
      <c r="P49" s="170" t="s">
        <v>340</v>
      </c>
      <c r="Q49" s="170" t="s">
        <v>340</v>
      </c>
      <c r="R49" s="170" t="s">
        <v>340</v>
      </c>
      <c r="S49" s="98">
        <v>-1.4933520000000007E-2</v>
      </c>
      <c r="T49" s="98">
        <v>-6.0338219999999998E-2</v>
      </c>
      <c r="U49" s="98">
        <v>-0.17087548999999994</v>
      </c>
      <c r="V49" s="98">
        <v>-0.6815041599999998</v>
      </c>
      <c r="W49" s="98">
        <v>-0.8338642476</v>
      </c>
      <c r="X49" s="98">
        <v>-0.88264889519999978</v>
      </c>
      <c r="Y49" s="98">
        <v>-0.79966115910000024</v>
      </c>
      <c r="Z49" s="98">
        <v>-0.59812561520000029</v>
      </c>
      <c r="AA49" s="98">
        <v>-0.21880401000000005</v>
      </c>
      <c r="AB49" s="98">
        <v>-0.50916799000000001</v>
      </c>
      <c r="AC49" s="98">
        <v>-0.19835556999999993</v>
      </c>
      <c r="AD49" s="98">
        <v>-9.9986809999999871E-2</v>
      </c>
      <c r="AE49" s="98">
        <v>-0.12447838</v>
      </c>
      <c r="AF49" s="98">
        <v>-9.7357219999999911E-2</v>
      </c>
      <c r="AG49" s="98">
        <v>-9.6335059999999917E-2</v>
      </c>
      <c r="AH49" s="98">
        <v>-0.16669988000000036</v>
      </c>
      <c r="AI49" s="98">
        <v>-1.6053000000004758E-4</v>
      </c>
      <c r="AJ49" s="98">
        <v>-2.1968999999977257E-4</v>
      </c>
      <c r="AL49" s="98" t="s">
        <v>365</v>
      </c>
      <c r="AM49" s="98">
        <f t="shared" si="18"/>
        <v>-0.92765138999999974</v>
      </c>
      <c r="AN49" s="98">
        <f t="shared" si="19"/>
        <v>-3.1142999171000003</v>
      </c>
      <c r="AO49" s="98">
        <f t="shared" si="20"/>
        <v>-1.0263143799999999</v>
      </c>
      <c r="AP49" s="98">
        <f t="shared" si="21"/>
        <v>-0.48487054000000018</v>
      </c>
    </row>
    <row r="50" spans="2:43" ht="14.4">
      <c r="B50" s="109" t="s">
        <v>228</v>
      </c>
      <c r="C50" s="170" t="s">
        <v>340</v>
      </c>
      <c r="D50" s="170" t="s">
        <v>340</v>
      </c>
      <c r="E50" s="170" t="s">
        <v>340</v>
      </c>
      <c r="F50" s="170" t="s">
        <v>340</v>
      </c>
      <c r="G50" s="170" t="s">
        <v>340</v>
      </c>
      <c r="H50" s="170" t="s">
        <v>340</v>
      </c>
      <c r="I50" s="170" t="s">
        <v>340</v>
      </c>
      <c r="J50" s="170" t="s">
        <v>340</v>
      </c>
      <c r="K50" s="170" t="s">
        <v>340</v>
      </c>
      <c r="L50" s="170" t="s">
        <v>340</v>
      </c>
      <c r="M50" s="170" t="s">
        <v>340</v>
      </c>
      <c r="N50" s="170" t="s">
        <v>340</v>
      </c>
      <c r="O50" s="170" t="s">
        <v>340</v>
      </c>
      <c r="P50" s="170" t="s">
        <v>340</v>
      </c>
      <c r="Q50" s="170" t="s">
        <v>340</v>
      </c>
      <c r="R50" s="170" t="s">
        <v>340</v>
      </c>
      <c r="S50" s="98">
        <v>-9.231286000000001E-2</v>
      </c>
      <c r="T50" s="98">
        <v>-0.20641447999999993</v>
      </c>
      <c r="U50" s="98">
        <v>-0.76370282999999994</v>
      </c>
      <c r="V50" s="98">
        <v>-1.6057270200000002</v>
      </c>
      <c r="W50" s="98">
        <v>-5.2290542600000073E-2</v>
      </c>
      <c r="X50" s="98">
        <v>-0.6994398667999997</v>
      </c>
      <c r="Y50" s="98">
        <v>-0.83810375450000019</v>
      </c>
      <c r="Z50" s="98">
        <v>-1.1732782509000006</v>
      </c>
      <c r="AA50" s="98">
        <v>-0.58667562000000018</v>
      </c>
      <c r="AB50" s="98">
        <v>-1.5057503400000001</v>
      </c>
      <c r="AC50" s="98">
        <v>-0.27954645999999972</v>
      </c>
      <c r="AD50" s="98">
        <v>-0.69739811999999901</v>
      </c>
      <c r="AE50" s="98">
        <v>-0.56476444999999997</v>
      </c>
      <c r="AF50" s="98">
        <v>-0.83827329999999978</v>
      </c>
      <c r="AG50" s="98">
        <v>-0.75149418000000034</v>
      </c>
      <c r="AH50" s="98">
        <v>-0.60870912000000033</v>
      </c>
      <c r="AI50" s="98">
        <v>-0.53602732000000008</v>
      </c>
      <c r="AJ50" s="98">
        <v>-0.4051204199999997</v>
      </c>
      <c r="AL50" s="98" t="s">
        <v>365</v>
      </c>
      <c r="AM50" s="98">
        <f t="shared" si="18"/>
        <v>-2.6681571900000001</v>
      </c>
      <c r="AN50" s="98">
        <f t="shared" si="19"/>
        <v>-2.7631124148000006</v>
      </c>
      <c r="AO50" s="98">
        <f t="shared" si="20"/>
        <v>-3.0693705399999991</v>
      </c>
      <c r="AP50" s="98">
        <f t="shared" si="21"/>
        <v>-2.7632410500000004</v>
      </c>
    </row>
    <row r="51" spans="2:43" ht="14.4">
      <c r="B51" s="233" t="s">
        <v>30</v>
      </c>
      <c r="C51" s="231" t="s">
        <v>340</v>
      </c>
      <c r="D51" s="231" t="s">
        <v>340</v>
      </c>
      <c r="E51" s="231" t="s">
        <v>340</v>
      </c>
      <c r="F51" s="231" t="s">
        <v>340</v>
      </c>
      <c r="G51" s="231" t="s">
        <v>340</v>
      </c>
      <c r="H51" s="231" t="s">
        <v>340</v>
      </c>
      <c r="I51" s="231" t="s">
        <v>340</v>
      </c>
      <c r="J51" s="231" t="s">
        <v>340</v>
      </c>
      <c r="K51" s="231" t="s">
        <v>340</v>
      </c>
      <c r="L51" s="231" t="s">
        <v>340</v>
      </c>
      <c r="M51" s="231" t="s">
        <v>340</v>
      </c>
      <c r="N51" s="231" t="s">
        <v>340</v>
      </c>
      <c r="O51" s="231" t="s">
        <v>340</v>
      </c>
      <c r="P51" s="231" t="s">
        <v>340</v>
      </c>
      <c r="Q51" s="231" t="s">
        <v>340</v>
      </c>
      <c r="R51" s="231" t="s">
        <v>340</v>
      </c>
      <c r="S51" s="234">
        <v>-0.93210828000000068</v>
      </c>
      <c r="T51" s="234">
        <v>-0.99457320000000071</v>
      </c>
      <c r="U51" s="234">
        <v>-6.0971259999999229E-2</v>
      </c>
      <c r="V51" s="234">
        <v>-1.4148948400000001</v>
      </c>
      <c r="W51" s="234">
        <v>0.7215250825999997</v>
      </c>
      <c r="X51" s="234">
        <v>-9.4679205599999983E-2</v>
      </c>
      <c r="Y51" s="234">
        <v>-0.25418087690000002</v>
      </c>
      <c r="Z51" s="234">
        <v>-1.5767786318000012</v>
      </c>
      <c r="AA51" s="234">
        <v>-4.0861999999999984E-4</v>
      </c>
      <c r="AB51" s="234">
        <v>-4.1154689999999994E-2</v>
      </c>
      <c r="AC51" s="234">
        <v>-3.7044380000000009E-2</v>
      </c>
      <c r="AD51" s="234">
        <v>-5.6469919999999979E-2</v>
      </c>
      <c r="AE51" s="234">
        <v>3.1575279999999969E-2</v>
      </c>
      <c r="AF51" s="234">
        <v>-0.46841838999999991</v>
      </c>
      <c r="AG51" s="234">
        <v>0.26699183999999992</v>
      </c>
      <c r="AH51" s="234">
        <v>-0.30422907999999993</v>
      </c>
      <c r="AI51" s="234">
        <v>-0.55593433999999997</v>
      </c>
      <c r="AJ51" s="234">
        <v>0.42164268999999988</v>
      </c>
      <c r="AL51" s="234" t="s">
        <v>365</v>
      </c>
      <c r="AM51" s="234">
        <f t="shared" si="18"/>
        <v>-3.4025475800000007</v>
      </c>
      <c r="AN51" s="234">
        <f t="shared" si="19"/>
        <v>-1.2041136317000016</v>
      </c>
      <c r="AO51" s="234">
        <f t="shared" si="20"/>
        <v>-0.13507760999999999</v>
      </c>
      <c r="AP51" s="234">
        <f t="shared" si="21"/>
        <v>-0.47408034999999993</v>
      </c>
    </row>
    <row r="52" spans="2:43" ht="14.4">
      <c r="B52" s="109" t="s">
        <v>229</v>
      </c>
      <c r="C52" s="170" t="s">
        <v>340</v>
      </c>
      <c r="D52" s="170" t="s">
        <v>340</v>
      </c>
      <c r="E52" s="170" t="s">
        <v>340</v>
      </c>
      <c r="F52" s="170" t="s">
        <v>340</v>
      </c>
      <c r="G52" s="170" t="s">
        <v>340</v>
      </c>
      <c r="H52" s="170" t="s">
        <v>340</v>
      </c>
      <c r="I52" s="170" t="s">
        <v>340</v>
      </c>
      <c r="J52" s="170" t="s">
        <v>340</v>
      </c>
      <c r="K52" s="170" t="s">
        <v>340</v>
      </c>
      <c r="L52" s="170" t="s">
        <v>340</v>
      </c>
      <c r="M52" s="170" t="s">
        <v>340</v>
      </c>
      <c r="N52" s="170" t="s">
        <v>340</v>
      </c>
      <c r="O52" s="170" t="s">
        <v>340</v>
      </c>
      <c r="P52" s="170" t="s">
        <v>340</v>
      </c>
      <c r="Q52" s="170" t="s">
        <v>340</v>
      </c>
      <c r="R52" s="170" t="s">
        <v>340</v>
      </c>
      <c r="S52" s="98">
        <v>-1.3443949999999998E-2</v>
      </c>
      <c r="T52" s="98">
        <v>-4.62525E-3</v>
      </c>
      <c r="U52" s="98">
        <v>-1.5069040000000002E-2</v>
      </c>
      <c r="V52" s="98">
        <v>3.5547550000000004E-2</v>
      </c>
      <c r="W52" s="98">
        <v>1.0662100470999998</v>
      </c>
      <c r="X52" s="98">
        <v>0</v>
      </c>
      <c r="Y52" s="98">
        <v>0</v>
      </c>
      <c r="Z52" s="98">
        <v>-1.0801536171999997</v>
      </c>
      <c r="AA52" s="98">
        <v>0</v>
      </c>
      <c r="AB52" s="98">
        <v>0</v>
      </c>
      <c r="AC52" s="98">
        <v>0</v>
      </c>
      <c r="AD52" s="98">
        <v>0</v>
      </c>
      <c r="AE52" s="98">
        <v>0</v>
      </c>
      <c r="AF52" s="98">
        <v>-0.35143009999999997</v>
      </c>
      <c r="AG52" s="98">
        <v>0.67170625999999989</v>
      </c>
      <c r="AH52" s="98">
        <v>0</v>
      </c>
      <c r="AI52" s="98">
        <v>0</v>
      </c>
      <c r="AJ52" s="98">
        <v>0</v>
      </c>
      <c r="AL52" s="98" t="s">
        <v>365</v>
      </c>
      <c r="AM52" s="98">
        <f t="shared" si="18"/>
        <v>2.4093100000000048E-3</v>
      </c>
      <c r="AN52" s="98">
        <f t="shared" si="19"/>
        <v>-1.3943570099999913E-2</v>
      </c>
      <c r="AO52" s="98">
        <f t="shared" si="20"/>
        <v>0</v>
      </c>
      <c r="AP52" s="98">
        <f t="shared" si="21"/>
        <v>0.32027615999999992</v>
      </c>
    </row>
    <row r="53" spans="2:43" ht="14.4">
      <c r="B53" s="109" t="s">
        <v>17</v>
      </c>
      <c r="C53" s="170" t="s">
        <v>340</v>
      </c>
      <c r="D53" s="170" t="s">
        <v>340</v>
      </c>
      <c r="E53" s="170" t="s">
        <v>340</v>
      </c>
      <c r="F53" s="170" t="s">
        <v>340</v>
      </c>
      <c r="G53" s="170" t="s">
        <v>340</v>
      </c>
      <c r="H53" s="170" t="s">
        <v>340</v>
      </c>
      <c r="I53" s="170" t="s">
        <v>340</v>
      </c>
      <c r="J53" s="170" t="s">
        <v>340</v>
      </c>
      <c r="K53" s="170" t="s">
        <v>340</v>
      </c>
      <c r="L53" s="170" t="s">
        <v>340</v>
      </c>
      <c r="M53" s="170" t="s">
        <v>340</v>
      </c>
      <c r="N53" s="170" t="s">
        <v>340</v>
      </c>
      <c r="O53" s="170" t="s">
        <v>340</v>
      </c>
      <c r="P53" s="170" t="s">
        <v>340</v>
      </c>
      <c r="Q53" s="170" t="s">
        <v>340</v>
      </c>
      <c r="R53" s="170" t="s">
        <v>340</v>
      </c>
      <c r="S53" s="98">
        <v>-0.21311717999999999</v>
      </c>
      <c r="T53" s="98">
        <v>-0.11443017999999999</v>
      </c>
      <c r="U53" s="98">
        <v>-1.1800910000000053E-2</v>
      </c>
      <c r="V53" s="98">
        <v>-0.46392477999999993</v>
      </c>
      <c r="W53" s="98">
        <v>-1.8903029999999998E-2</v>
      </c>
      <c r="X53" s="98">
        <v>9.5951700000000001E-3</v>
      </c>
      <c r="Y53" s="98">
        <v>-3.9352379399999998E-2</v>
      </c>
      <c r="Z53" s="98">
        <v>-7.8053701000000211E-3</v>
      </c>
      <c r="AA53" s="98">
        <v>-1.3487799999999999E-3</v>
      </c>
      <c r="AB53" s="98">
        <v>-4.1154689999999994E-2</v>
      </c>
      <c r="AC53" s="98">
        <v>-3.7044380000000009E-2</v>
      </c>
      <c r="AD53" s="98">
        <v>-5.6469919999999979E-2</v>
      </c>
      <c r="AE53" s="98">
        <v>-7.7229119999999998E-2</v>
      </c>
      <c r="AF53" s="98">
        <v>-1.7398469999999999E-2</v>
      </c>
      <c r="AG53" s="98">
        <v>-0.11718380999999999</v>
      </c>
      <c r="AH53" s="98">
        <v>-2.0781880000000003E-2</v>
      </c>
      <c r="AI53" s="98">
        <v>-1.8223979999999997E-2</v>
      </c>
      <c r="AJ53" s="98">
        <v>-1.7737600000000003E-2</v>
      </c>
      <c r="AL53" s="98" t="s">
        <v>365</v>
      </c>
      <c r="AM53" s="98">
        <f t="shared" si="18"/>
        <v>-0.80327304999999993</v>
      </c>
      <c r="AN53" s="98">
        <f t="shared" si="19"/>
        <v>-5.646560950000002E-2</v>
      </c>
      <c r="AO53" s="98">
        <f t="shared" si="20"/>
        <v>-0.13601776999999998</v>
      </c>
      <c r="AP53" s="98">
        <f t="shared" si="21"/>
        <v>-0.23259327999999999</v>
      </c>
    </row>
    <row r="54" spans="2:43" ht="14.4">
      <c r="B54" s="109" t="s">
        <v>30</v>
      </c>
      <c r="C54" s="170" t="s">
        <v>340</v>
      </c>
      <c r="D54" s="170" t="s">
        <v>340</v>
      </c>
      <c r="E54" s="170" t="s">
        <v>340</v>
      </c>
      <c r="F54" s="170" t="s">
        <v>340</v>
      </c>
      <c r="G54" s="170" t="s">
        <v>340</v>
      </c>
      <c r="H54" s="170" t="s">
        <v>340</v>
      </c>
      <c r="I54" s="170" t="s">
        <v>340</v>
      </c>
      <c r="J54" s="170" t="s">
        <v>340</v>
      </c>
      <c r="K54" s="170" t="s">
        <v>340</v>
      </c>
      <c r="L54" s="170" t="s">
        <v>340</v>
      </c>
      <c r="M54" s="170" t="s">
        <v>340</v>
      </c>
      <c r="N54" s="170" t="s">
        <v>340</v>
      </c>
      <c r="O54" s="170" t="s">
        <v>340</v>
      </c>
      <c r="P54" s="170" t="s">
        <v>340</v>
      </c>
      <c r="Q54" s="170" t="s">
        <v>340</v>
      </c>
      <c r="R54" s="170" t="s">
        <v>340</v>
      </c>
      <c r="S54" s="98">
        <v>-0.70554715000000068</v>
      </c>
      <c r="T54" s="98">
        <v>-0.87551777000000075</v>
      </c>
      <c r="U54" s="98">
        <v>-3.4101309999999198E-2</v>
      </c>
      <c r="V54" s="98">
        <v>-0.98651760999999993</v>
      </c>
      <c r="W54" s="98">
        <v>-0.32578193450000009</v>
      </c>
      <c r="X54" s="98">
        <v>-0.10427437559999991</v>
      </c>
      <c r="Y54" s="98">
        <v>-0.2148284975000001</v>
      </c>
      <c r="Z54" s="98">
        <v>-0.48881964450000137</v>
      </c>
      <c r="AA54" s="98">
        <v>9.4016000000000011E-4</v>
      </c>
      <c r="AB54" s="98">
        <v>0</v>
      </c>
      <c r="AC54" s="98">
        <v>0</v>
      </c>
      <c r="AD54" s="98">
        <v>0</v>
      </c>
      <c r="AE54" s="98">
        <v>0.10880439999999997</v>
      </c>
      <c r="AF54" s="98">
        <v>-9.9589819999999926E-2</v>
      </c>
      <c r="AG54" s="98">
        <v>-0.28753061000000002</v>
      </c>
      <c r="AH54" s="98">
        <v>-0.28344719999999995</v>
      </c>
      <c r="AI54" s="98">
        <v>-0.53771035999999994</v>
      </c>
      <c r="AJ54" s="98">
        <v>0.43938028999999984</v>
      </c>
      <c r="AL54" s="98" t="s">
        <v>365</v>
      </c>
      <c r="AM54" s="98">
        <f t="shared" si="18"/>
        <v>-2.6016838400000006</v>
      </c>
      <c r="AN54" s="98">
        <f t="shared" si="19"/>
        <v>-1.1337044521000015</v>
      </c>
      <c r="AO54" s="98">
        <f t="shared" si="20"/>
        <v>9.4016000000000011E-4</v>
      </c>
      <c r="AP54" s="98">
        <f t="shared" si="21"/>
        <v>-0.56176322999999995</v>
      </c>
    </row>
    <row r="55" spans="2:43" ht="14.4">
      <c r="B55" s="233" t="s">
        <v>34</v>
      </c>
      <c r="C55" s="231" t="s">
        <v>340</v>
      </c>
      <c r="D55" s="231" t="s">
        <v>340</v>
      </c>
      <c r="E55" s="231" t="s">
        <v>340</v>
      </c>
      <c r="F55" s="231" t="s">
        <v>340</v>
      </c>
      <c r="G55" s="231" t="s">
        <v>340</v>
      </c>
      <c r="H55" s="231" t="s">
        <v>340</v>
      </c>
      <c r="I55" s="231" t="s">
        <v>340</v>
      </c>
      <c r="J55" s="231" t="s">
        <v>340</v>
      </c>
      <c r="K55" s="231" t="s">
        <v>340</v>
      </c>
      <c r="L55" s="231" t="s">
        <v>340</v>
      </c>
      <c r="M55" s="231" t="s">
        <v>340</v>
      </c>
      <c r="N55" s="231" t="s">
        <v>340</v>
      </c>
      <c r="O55" s="231" t="s">
        <v>340</v>
      </c>
      <c r="P55" s="231" t="s">
        <v>340</v>
      </c>
      <c r="Q55" s="231" t="s">
        <v>340</v>
      </c>
      <c r="R55" s="231" t="s">
        <v>340</v>
      </c>
      <c r="S55" s="234">
        <v>0.50549763999999997</v>
      </c>
      <c r="T55" s="234">
        <v>0.46251035000000007</v>
      </c>
      <c r="U55" s="234">
        <v>0.10338800999999981</v>
      </c>
      <c r="V55" s="234">
        <v>0</v>
      </c>
      <c r="W55" s="234">
        <v>0.505498</v>
      </c>
      <c r="X55" s="234">
        <v>-0.505498</v>
      </c>
      <c r="Y55" s="234">
        <v>0</v>
      </c>
      <c r="Z55" s="234">
        <v>0</v>
      </c>
      <c r="AA55" s="234">
        <v>1.0782933099999901</v>
      </c>
      <c r="AB55" s="234">
        <v>0.98301930000000981</v>
      </c>
      <c r="AC55" s="234">
        <v>1.1349390299999902</v>
      </c>
      <c r="AD55" s="234">
        <v>0.63196203000000972</v>
      </c>
      <c r="AE55" s="234">
        <v>1.1205401299999997</v>
      </c>
      <c r="AF55" s="234">
        <v>0.80163318000000006</v>
      </c>
      <c r="AG55" s="234">
        <v>1.9075295299999997</v>
      </c>
      <c r="AH55" s="234">
        <v>2.9486272900000001</v>
      </c>
      <c r="AI55" s="234">
        <v>2.4883113699999999</v>
      </c>
      <c r="AJ55" s="234">
        <v>1.89107001</v>
      </c>
      <c r="AL55" s="234" t="s">
        <v>365</v>
      </c>
      <c r="AM55" s="234">
        <f t="shared" si="18"/>
        <v>1.0713959999999998</v>
      </c>
      <c r="AN55" s="234">
        <f t="shared" si="19"/>
        <v>0</v>
      </c>
      <c r="AO55" s="234">
        <f t="shared" si="20"/>
        <v>3.8282136699999998</v>
      </c>
      <c r="AP55" s="234">
        <f t="shared" si="21"/>
        <v>6.7783301299999996</v>
      </c>
    </row>
    <row r="56" spans="2:43" ht="28.8">
      <c r="B56" s="230" t="s">
        <v>349</v>
      </c>
      <c r="C56" s="231" t="s">
        <v>340</v>
      </c>
      <c r="D56" s="231" t="s">
        <v>340</v>
      </c>
      <c r="E56" s="231" t="s">
        <v>340</v>
      </c>
      <c r="F56" s="231" t="s">
        <v>340</v>
      </c>
      <c r="G56" s="231" t="s">
        <v>340</v>
      </c>
      <c r="H56" s="231" t="s">
        <v>340</v>
      </c>
      <c r="I56" s="231" t="s">
        <v>340</v>
      </c>
      <c r="J56" s="231" t="s">
        <v>340</v>
      </c>
      <c r="K56" s="231" t="s">
        <v>340</v>
      </c>
      <c r="L56" s="231" t="s">
        <v>340</v>
      </c>
      <c r="M56" s="231" t="s">
        <v>340</v>
      </c>
      <c r="N56" s="231" t="s">
        <v>340</v>
      </c>
      <c r="O56" s="231" t="s">
        <v>340</v>
      </c>
      <c r="P56" s="231" t="s">
        <v>340</v>
      </c>
      <c r="Q56" s="231" t="s">
        <v>340</v>
      </c>
      <c r="R56" s="231" t="s">
        <v>340</v>
      </c>
      <c r="S56" s="234">
        <v>11.184590160000173</v>
      </c>
      <c r="T56" s="234">
        <v>12.172268950818999</v>
      </c>
      <c r="U56" s="234">
        <v>20.956129240000038</v>
      </c>
      <c r="V56" s="234">
        <v>3.4331270300000103</v>
      </c>
      <c r="W56" s="234">
        <v>21.658224998500106</v>
      </c>
      <c r="X56" s="234">
        <v>14.688899980399729</v>
      </c>
      <c r="Y56" s="234">
        <v>15.553651797500031</v>
      </c>
      <c r="Z56" s="234">
        <v>9.5097518039002686</v>
      </c>
      <c r="AA56" s="234">
        <v>29.620004120000015</v>
      </c>
      <c r="AB56" s="234">
        <v>24.272087399999918</v>
      </c>
      <c r="AC56" s="234">
        <v>26.088590339999996</v>
      </c>
      <c r="AD56" s="234">
        <v>34.816910470000138</v>
      </c>
      <c r="AE56" s="234">
        <v>31.347542989999994</v>
      </c>
      <c r="AF56" s="234">
        <v>38.104677230000007</v>
      </c>
      <c r="AG56" s="234">
        <v>43.142669609999942</v>
      </c>
      <c r="AH56" s="234">
        <v>43.072799350000025</v>
      </c>
      <c r="AI56" s="234">
        <v>25.932924990000032</v>
      </c>
      <c r="AJ56" s="234">
        <v>41.417807690000018</v>
      </c>
      <c r="AL56" s="234" t="s">
        <v>365</v>
      </c>
      <c r="AM56" s="234">
        <f t="shared" si="18"/>
        <v>47.746115380819219</v>
      </c>
      <c r="AN56" s="234">
        <f t="shared" si="19"/>
        <v>61.410528580300138</v>
      </c>
      <c r="AO56" s="234">
        <f t="shared" si="20"/>
        <v>114.79759233000007</v>
      </c>
      <c r="AP56" s="234">
        <f t="shared" si="21"/>
        <v>155.66768917999997</v>
      </c>
    </row>
    <row r="57" spans="2:43" ht="14.4"/>
    <row r="58" spans="2:43" ht="14.4"/>
    <row r="59" spans="2:43" ht="14.4">
      <c r="B59" s="173" t="s">
        <v>253</v>
      </c>
      <c r="C59" s="174"/>
      <c r="D59" s="174"/>
      <c r="E59" s="174"/>
      <c r="F59" s="174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4"/>
      <c r="AE59" s="174"/>
      <c r="AF59" s="174"/>
      <c r="AG59" s="174"/>
      <c r="AH59" s="174"/>
      <c r="AI59" s="174"/>
      <c r="AJ59" s="174"/>
      <c r="AL59" s="174"/>
      <c r="AM59" s="174"/>
      <c r="AN59" s="174"/>
      <c r="AO59" s="174"/>
      <c r="AP59" s="174"/>
    </row>
    <row r="60" spans="2:43" ht="14.4">
      <c r="B60" s="97" t="s">
        <v>16</v>
      </c>
      <c r="C60" s="168" t="s">
        <v>340</v>
      </c>
      <c r="D60" s="168" t="s">
        <v>340</v>
      </c>
      <c r="E60" s="168" t="s">
        <v>340</v>
      </c>
      <c r="F60" s="168" t="s">
        <v>340</v>
      </c>
      <c r="G60" s="168" t="s">
        <v>340</v>
      </c>
      <c r="H60" s="168" t="s">
        <v>340</v>
      </c>
      <c r="I60" s="168" t="s">
        <v>340</v>
      </c>
      <c r="J60" s="168" t="s">
        <v>340</v>
      </c>
      <c r="K60" s="168" t="s">
        <v>340</v>
      </c>
      <c r="L60" s="168" t="s">
        <v>340</v>
      </c>
      <c r="M60" s="168" t="s">
        <v>340</v>
      </c>
      <c r="N60" s="168" t="s">
        <v>340</v>
      </c>
      <c r="O60" s="168" t="s">
        <v>340</v>
      </c>
      <c r="P60" s="168" t="s">
        <v>340</v>
      </c>
      <c r="Q60" s="168" t="s">
        <v>340</v>
      </c>
      <c r="R60" s="168" t="s">
        <v>340</v>
      </c>
      <c r="S60" s="98">
        <v>332.71130090999998</v>
      </c>
      <c r="T60" s="98">
        <v>357.11364418999972</v>
      </c>
      <c r="U60" s="98">
        <v>360.71303419000014</v>
      </c>
      <c r="V60" s="98">
        <v>316.73179071999994</v>
      </c>
      <c r="W60" s="98">
        <v>410.64075484</v>
      </c>
      <c r="X60" s="98">
        <v>411.21632163999993</v>
      </c>
      <c r="Y60" s="98">
        <v>406.4818416200003</v>
      </c>
      <c r="Z60" s="98">
        <v>394.30545654000002</v>
      </c>
      <c r="AA60" s="98">
        <v>450.02973369000006</v>
      </c>
      <c r="AB60" s="98">
        <v>468.28260790000013</v>
      </c>
      <c r="AC60" s="98">
        <v>439.68566539999961</v>
      </c>
      <c r="AD60" s="98">
        <v>430.93652202000021</v>
      </c>
      <c r="AE60" s="98">
        <v>510.45033396000014</v>
      </c>
      <c r="AF60" s="98">
        <v>510.8140782699997</v>
      </c>
      <c r="AG60" s="98">
        <v>511.91564418999997</v>
      </c>
      <c r="AH60" s="98">
        <v>518.83976610000082</v>
      </c>
      <c r="AI60" s="98">
        <v>552.87225489000002</v>
      </c>
      <c r="AJ60" s="98">
        <v>560.91341235999994</v>
      </c>
      <c r="AL60" s="98" t="s">
        <v>365</v>
      </c>
      <c r="AM60" s="98">
        <f t="shared" ref="AM60:AM70" si="22">SUM(S60:V60)</f>
        <v>1367.2697700099998</v>
      </c>
      <c r="AN60" s="98">
        <f t="shared" ref="AN60:AN70" si="23">SUM(W60:Z60)</f>
        <v>1622.6443746400003</v>
      </c>
      <c r="AO60" s="98">
        <f t="shared" ref="AO60:AO83" si="24">SUM(AA60:AD60)</f>
        <v>1788.93452901</v>
      </c>
      <c r="AP60" s="98">
        <f t="shared" ref="AP60:AP83" si="25">SUM(AE60:AH60)</f>
        <v>2052.0198225200006</v>
      </c>
    </row>
    <row r="61" spans="2:43" ht="14.4">
      <c r="B61" s="97" t="s">
        <v>81</v>
      </c>
      <c r="C61" s="168" t="s">
        <v>340</v>
      </c>
      <c r="D61" s="168" t="s">
        <v>340</v>
      </c>
      <c r="E61" s="168" t="s">
        <v>340</v>
      </c>
      <c r="F61" s="168" t="s">
        <v>340</v>
      </c>
      <c r="G61" s="168" t="s">
        <v>340</v>
      </c>
      <c r="H61" s="168" t="s">
        <v>340</v>
      </c>
      <c r="I61" s="168" t="s">
        <v>340</v>
      </c>
      <c r="J61" s="168" t="s">
        <v>340</v>
      </c>
      <c r="K61" s="168" t="s">
        <v>340</v>
      </c>
      <c r="L61" s="168" t="s">
        <v>340</v>
      </c>
      <c r="M61" s="168" t="s">
        <v>340</v>
      </c>
      <c r="N61" s="168" t="s">
        <v>340</v>
      </c>
      <c r="O61" s="168" t="s">
        <v>340</v>
      </c>
      <c r="P61" s="168" t="s">
        <v>340</v>
      </c>
      <c r="Q61" s="168" t="s">
        <v>340</v>
      </c>
      <c r="R61" s="168" t="s">
        <v>340</v>
      </c>
      <c r="S61" s="98">
        <v>-53.851427690000001</v>
      </c>
      <c r="T61" s="98">
        <v>-65.480803730000019</v>
      </c>
      <c r="U61" s="98">
        <v>-72.237977129999962</v>
      </c>
      <c r="V61" s="98">
        <v>-48.25205840000001</v>
      </c>
      <c r="W61" s="98">
        <v>-75.334115560000001</v>
      </c>
      <c r="X61" s="98">
        <v>-87.245361250000016</v>
      </c>
      <c r="Y61" s="98">
        <v>-79.058465079999991</v>
      </c>
      <c r="Z61" s="98">
        <v>-77.921341979999994</v>
      </c>
      <c r="AA61" s="98">
        <v>-83.85465524</v>
      </c>
      <c r="AB61" s="98">
        <v>-87.887443869999998</v>
      </c>
      <c r="AC61" s="98">
        <v>-82.063552460000011</v>
      </c>
      <c r="AD61" s="98">
        <v>-81.222225400000013</v>
      </c>
      <c r="AE61" s="98">
        <v>-107.97929475000001</v>
      </c>
      <c r="AF61" s="98">
        <v>-116.99988113000001</v>
      </c>
      <c r="AG61" s="98">
        <v>-118.40480474999993</v>
      </c>
      <c r="AH61" s="98">
        <v>-113.69875473000008</v>
      </c>
      <c r="AI61" s="98">
        <v>-126.54779751999999</v>
      </c>
      <c r="AJ61" s="98">
        <v>-130.19045712999994</v>
      </c>
      <c r="AL61" s="98" t="s">
        <v>365</v>
      </c>
      <c r="AM61" s="98">
        <f t="shared" si="22"/>
        <v>-239.82226695</v>
      </c>
      <c r="AN61" s="98">
        <f t="shared" si="23"/>
        <v>-319.55928387</v>
      </c>
      <c r="AO61" s="98">
        <f t="shared" si="24"/>
        <v>-335.02787697000002</v>
      </c>
      <c r="AP61" s="98">
        <f t="shared" si="25"/>
        <v>-457.08273536000002</v>
      </c>
    </row>
    <row r="62" spans="2:43" ht="14.4">
      <c r="B62" s="97" t="s">
        <v>17</v>
      </c>
      <c r="C62" s="168" t="s">
        <v>340</v>
      </c>
      <c r="D62" s="168" t="s">
        <v>340</v>
      </c>
      <c r="E62" s="168" t="s">
        <v>340</v>
      </c>
      <c r="F62" s="168" t="s">
        <v>340</v>
      </c>
      <c r="G62" s="168" t="s">
        <v>340</v>
      </c>
      <c r="H62" s="168" t="s">
        <v>340</v>
      </c>
      <c r="I62" s="168" t="s">
        <v>340</v>
      </c>
      <c r="J62" s="168" t="s">
        <v>340</v>
      </c>
      <c r="K62" s="168" t="s">
        <v>340</v>
      </c>
      <c r="L62" s="168" t="s">
        <v>340</v>
      </c>
      <c r="M62" s="168" t="s">
        <v>340</v>
      </c>
      <c r="N62" s="168" t="s">
        <v>340</v>
      </c>
      <c r="O62" s="168" t="s">
        <v>340</v>
      </c>
      <c r="P62" s="168" t="s">
        <v>340</v>
      </c>
      <c r="Q62" s="168" t="s">
        <v>340</v>
      </c>
      <c r="R62" s="168" t="s">
        <v>340</v>
      </c>
      <c r="S62" s="98">
        <v>-10.27698453</v>
      </c>
      <c r="T62" s="98">
        <v>-10.702720790000001</v>
      </c>
      <c r="U62" s="98">
        <v>-11.531936160000001</v>
      </c>
      <c r="V62" s="98">
        <v>-10.115060360000008</v>
      </c>
      <c r="W62" s="98">
        <v>-12.639518030000003</v>
      </c>
      <c r="X62" s="98">
        <v>-12.316258919999994</v>
      </c>
      <c r="Y62" s="98">
        <v>-12.642627540000003</v>
      </c>
      <c r="Z62" s="98">
        <v>-12.445448589999998</v>
      </c>
      <c r="AA62" s="98">
        <v>-14.06227822</v>
      </c>
      <c r="AB62" s="98">
        <v>-15.341641639999995</v>
      </c>
      <c r="AC62" s="98">
        <v>-16.142662710000003</v>
      </c>
      <c r="AD62" s="98">
        <v>-12.223784160000008</v>
      </c>
      <c r="AE62" s="98">
        <v>-15.761971590000002</v>
      </c>
      <c r="AF62" s="98">
        <v>-16.210366710000002</v>
      </c>
      <c r="AG62" s="98">
        <v>-15.496308779999993</v>
      </c>
      <c r="AH62" s="98">
        <v>-15.104891429999995</v>
      </c>
      <c r="AI62" s="98">
        <v>-16.156191119999999</v>
      </c>
      <c r="AJ62" s="98">
        <v>-16.273412399999994</v>
      </c>
      <c r="AL62" s="98" t="s">
        <v>365</v>
      </c>
      <c r="AM62" s="98">
        <f t="shared" si="22"/>
        <v>-42.62670184000001</v>
      </c>
      <c r="AN62" s="98">
        <f t="shared" si="23"/>
        <v>-50.043853079999998</v>
      </c>
      <c r="AO62" s="98">
        <f t="shared" si="24"/>
        <v>-57.770366730000006</v>
      </c>
      <c r="AP62" s="98">
        <f t="shared" si="25"/>
        <v>-62.573538509999992</v>
      </c>
    </row>
    <row r="63" spans="2:43" ht="14.4">
      <c r="B63" s="241" t="s">
        <v>18</v>
      </c>
      <c r="C63" s="242" t="s">
        <v>340</v>
      </c>
      <c r="D63" s="242" t="s">
        <v>340</v>
      </c>
      <c r="E63" s="242" t="s">
        <v>340</v>
      </c>
      <c r="F63" s="242" t="s">
        <v>340</v>
      </c>
      <c r="G63" s="242" t="s">
        <v>340</v>
      </c>
      <c r="H63" s="242" t="s">
        <v>340</v>
      </c>
      <c r="I63" s="242" t="s">
        <v>340</v>
      </c>
      <c r="J63" s="242" t="s">
        <v>340</v>
      </c>
      <c r="K63" s="242" t="s">
        <v>340</v>
      </c>
      <c r="L63" s="242" t="s">
        <v>340</v>
      </c>
      <c r="M63" s="242" t="s">
        <v>340</v>
      </c>
      <c r="N63" s="242" t="s">
        <v>340</v>
      </c>
      <c r="O63" s="242" t="s">
        <v>340</v>
      </c>
      <c r="P63" s="242" t="s">
        <v>340</v>
      </c>
      <c r="Q63" s="242" t="s">
        <v>340</v>
      </c>
      <c r="R63" s="242" t="s">
        <v>340</v>
      </c>
      <c r="S63" s="243">
        <v>268.58288869</v>
      </c>
      <c r="T63" s="243">
        <v>280.93011966999967</v>
      </c>
      <c r="U63" s="243">
        <v>276.94312090000017</v>
      </c>
      <c r="V63" s="243">
        <v>258.3646719599999</v>
      </c>
      <c r="W63" s="243">
        <v>322.66712125000004</v>
      </c>
      <c r="X63" s="243">
        <v>311.65470146999991</v>
      </c>
      <c r="Y63" s="243">
        <v>314.7807490000003</v>
      </c>
      <c r="Z63" s="243">
        <v>303.93866597000005</v>
      </c>
      <c r="AA63" s="243">
        <v>352.11280023000006</v>
      </c>
      <c r="AB63" s="243">
        <v>365.05352239000018</v>
      </c>
      <c r="AC63" s="243">
        <v>341.4794502299996</v>
      </c>
      <c r="AD63" s="243">
        <v>337.49051246000022</v>
      </c>
      <c r="AE63" s="243">
        <v>386.70906762000016</v>
      </c>
      <c r="AF63" s="243">
        <v>377.60383042999968</v>
      </c>
      <c r="AG63" s="243">
        <v>378.01453065999999</v>
      </c>
      <c r="AH63" s="243">
        <v>390.03611994000084</v>
      </c>
      <c r="AI63" s="243">
        <v>410.16826624999999</v>
      </c>
      <c r="AJ63" s="243">
        <v>414.44954283000004</v>
      </c>
      <c r="AK63" s="323"/>
      <c r="AL63" s="243" t="s">
        <v>365</v>
      </c>
      <c r="AM63" s="243">
        <f t="shared" si="22"/>
        <v>1084.8208012199998</v>
      </c>
      <c r="AN63" s="243">
        <f t="shared" si="23"/>
        <v>1253.0412376900003</v>
      </c>
      <c r="AO63" s="243">
        <f t="shared" si="24"/>
        <v>1396.1362853100002</v>
      </c>
      <c r="AP63" s="243">
        <f t="shared" si="25"/>
        <v>1532.3635486500007</v>
      </c>
      <c r="AQ63" s="349"/>
    </row>
    <row r="64" spans="2:43" ht="14.4">
      <c r="B64" s="244" t="s">
        <v>19</v>
      </c>
      <c r="C64" s="242" t="s">
        <v>340</v>
      </c>
      <c r="D64" s="242" t="s">
        <v>340</v>
      </c>
      <c r="E64" s="242" t="s">
        <v>340</v>
      </c>
      <c r="F64" s="242" t="s">
        <v>340</v>
      </c>
      <c r="G64" s="242" t="s">
        <v>340</v>
      </c>
      <c r="H64" s="242" t="s">
        <v>340</v>
      </c>
      <c r="I64" s="242" t="s">
        <v>340</v>
      </c>
      <c r="J64" s="242" t="s">
        <v>340</v>
      </c>
      <c r="K64" s="242" t="s">
        <v>340</v>
      </c>
      <c r="L64" s="242" t="s">
        <v>340</v>
      </c>
      <c r="M64" s="242" t="s">
        <v>340</v>
      </c>
      <c r="N64" s="242" t="s">
        <v>340</v>
      </c>
      <c r="O64" s="242" t="s">
        <v>340</v>
      </c>
      <c r="P64" s="242" t="s">
        <v>340</v>
      </c>
      <c r="Q64" s="242" t="s">
        <v>340</v>
      </c>
      <c r="R64" s="242" t="s">
        <v>340</v>
      </c>
      <c r="S64" s="245">
        <v>-51.696441539999995</v>
      </c>
      <c r="T64" s="245">
        <v>-79.094032680000026</v>
      </c>
      <c r="U64" s="245">
        <v>-70.976488609999976</v>
      </c>
      <c r="V64" s="245">
        <v>-88.264420389999998</v>
      </c>
      <c r="W64" s="245">
        <v>-69.624628720000018</v>
      </c>
      <c r="X64" s="245">
        <v>-98.216949879999902</v>
      </c>
      <c r="Y64" s="245">
        <v>-92.872289920000043</v>
      </c>
      <c r="Z64" s="245">
        <v>-102.56190845</v>
      </c>
      <c r="AA64" s="245">
        <v>-86.659047839999999</v>
      </c>
      <c r="AB64" s="245">
        <v>-123.93648087</v>
      </c>
      <c r="AC64" s="245">
        <v>-109.37211421000006</v>
      </c>
      <c r="AD64" s="245">
        <v>-111.18525587999994</v>
      </c>
      <c r="AE64" s="245">
        <v>-97.82438569</v>
      </c>
      <c r="AF64" s="245">
        <v>-121.29758887999996</v>
      </c>
      <c r="AG64" s="245">
        <v>-112.75377912999994</v>
      </c>
      <c r="AH64" s="245">
        <v>-117.83522196000007</v>
      </c>
      <c r="AI64" s="245">
        <v>-108.32238263999999</v>
      </c>
      <c r="AJ64" s="245">
        <v>-119.30664186999998</v>
      </c>
      <c r="AL64" s="245" t="s">
        <v>365</v>
      </c>
      <c r="AM64" s="245">
        <f t="shared" si="22"/>
        <v>-290.03138322000001</v>
      </c>
      <c r="AN64" s="245">
        <f t="shared" si="23"/>
        <v>-363.27577697000004</v>
      </c>
      <c r="AO64" s="245">
        <f t="shared" si="24"/>
        <v>-431.1528988</v>
      </c>
      <c r="AP64" s="245">
        <f t="shared" si="25"/>
        <v>-449.71097565999997</v>
      </c>
    </row>
    <row r="65" spans="2:42" ht="14.4">
      <c r="B65" s="103" t="s">
        <v>218</v>
      </c>
      <c r="C65" s="169" t="s">
        <v>340</v>
      </c>
      <c r="D65" s="169" t="s">
        <v>340</v>
      </c>
      <c r="E65" s="169" t="s">
        <v>340</v>
      </c>
      <c r="F65" s="169" t="s">
        <v>340</v>
      </c>
      <c r="G65" s="169" t="s">
        <v>340</v>
      </c>
      <c r="H65" s="169" t="s">
        <v>340</v>
      </c>
      <c r="I65" s="169" t="s">
        <v>340</v>
      </c>
      <c r="J65" s="169" t="s">
        <v>340</v>
      </c>
      <c r="K65" s="169" t="s">
        <v>340</v>
      </c>
      <c r="L65" s="169" t="s">
        <v>340</v>
      </c>
      <c r="M65" s="169" t="s">
        <v>340</v>
      </c>
      <c r="N65" s="169" t="s">
        <v>340</v>
      </c>
      <c r="O65" s="169" t="s">
        <v>340</v>
      </c>
      <c r="P65" s="169" t="s">
        <v>340</v>
      </c>
      <c r="Q65" s="169" t="s">
        <v>340</v>
      </c>
      <c r="R65" s="169" t="s">
        <v>340</v>
      </c>
      <c r="S65" s="104">
        <v>-35.514001409999999</v>
      </c>
      <c r="T65" s="104">
        <v>-57.824599580000019</v>
      </c>
      <c r="U65" s="104">
        <v>-47.313338149999979</v>
      </c>
      <c r="V65" s="104">
        <v>-59.385205680000013</v>
      </c>
      <c r="W65" s="104">
        <v>-45.794542930000013</v>
      </c>
      <c r="X65" s="104">
        <v>-64.394083029999905</v>
      </c>
      <c r="Y65" s="104">
        <v>-63.530508610000041</v>
      </c>
      <c r="Z65" s="104">
        <v>-66.679020980000018</v>
      </c>
      <c r="AA65" s="104">
        <v>-52.082478800000011</v>
      </c>
      <c r="AB65" s="104">
        <v>-74.649407269999983</v>
      </c>
      <c r="AC65" s="104">
        <v>-57.072618250000048</v>
      </c>
      <c r="AD65" s="104">
        <v>-58.757829220000048</v>
      </c>
      <c r="AE65" s="104">
        <v>-49.115042099999989</v>
      </c>
      <c r="AF65" s="104">
        <v>-56.164962690000003</v>
      </c>
      <c r="AG65" s="104">
        <v>-49.94198279999992</v>
      </c>
      <c r="AH65" s="104">
        <v>-47.727296350000131</v>
      </c>
      <c r="AI65" s="104">
        <v>-45.426181199999995</v>
      </c>
      <c r="AJ65" s="104">
        <v>-55.798977759999993</v>
      </c>
      <c r="AL65" s="104" t="s">
        <v>365</v>
      </c>
      <c r="AM65" s="104">
        <f t="shared" si="22"/>
        <v>-200.03714482000001</v>
      </c>
      <c r="AN65" s="104">
        <f t="shared" si="23"/>
        <v>-240.39815554999996</v>
      </c>
      <c r="AO65" s="104">
        <f t="shared" si="24"/>
        <v>-242.56233354000008</v>
      </c>
      <c r="AP65" s="104">
        <f t="shared" si="25"/>
        <v>-202.94928394000004</v>
      </c>
    </row>
    <row r="66" spans="2:42" ht="14.4">
      <c r="B66" s="105" t="s">
        <v>219</v>
      </c>
      <c r="C66" s="168" t="s">
        <v>340</v>
      </c>
      <c r="D66" s="168" t="s">
        <v>340</v>
      </c>
      <c r="E66" s="168" t="s">
        <v>340</v>
      </c>
      <c r="F66" s="168" t="s">
        <v>340</v>
      </c>
      <c r="G66" s="168" t="s">
        <v>340</v>
      </c>
      <c r="H66" s="168" t="s">
        <v>340</v>
      </c>
      <c r="I66" s="168" t="s">
        <v>340</v>
      </c>
      <c r="J66" s="168" t="s">
        <v>340</v>
      </c>
      <c r="K66" s="168" t="s">
        <v>340</v>
      </c>
      <c r="L66" s="168" t="s">
        <v>340</v>
      </c>
      <c r="M66" s="168" t="s">
        <v>340</v>
      </c>
      <c r="N66" s="168" t="s">
        <v>340</v>
      </c>
      <c r="O66" s="168" t="s">
        <v>340</v>
      </c>
      <c r="P66" s="168" t="s">
        <v>340</v>
      </c>
      <c r="Q66" s="168" t="s">
        <v>340</v>
      </c>
      <c r="R66" s="168" t="s">
        <v>340</v>
      </c>
      <c r="S66" s="106">
        <v>-5.0271388300000011</v>
      </c>
      <c r="T66" s="106">
        <v>-6.3169319499999981</v>
      </c>
      <c r="U66" s="106">
        <v>-5.5353577099999995</v>
      </c>
      <c r="V66" s="106">
        <v>-7.7860199899999998</v>
      </c>
      <c r="W66" s="106">
        <v>-6.66322393</v>
      </c>
      <c r="X66" s="106">
        <v>-11.546943500000001</v>
      </c>
      <c r="Y66" s="106">
        <v>-13.060348659999995</v>
      </c>
      <c r="Z66" s="106">
        <v>-7.1248777900000029</v>
      </c>
      <c r="AA66" s="106">
        <v>-9.8787115699999983</v>
      </c>
      <c r="AB66" s="106">
        <v>-12.498008960000002</v>
      </c>
      <c r="AC66" s="106">
        <v>-11.605628089999996</v>
      </c>
      <c r="AD66" s="106">
        <v>-17.933079899999996</v>
      </c>
      <c r="AE66" s="106">
        <v>-13.824901090000001</v>
      </c>
      <c r="AF66" s="106">
        <v>-17.703381569999998</v>
      </c>
      <c r="AG66" s="106">
        <v>-18.116675839999989</v>
      </c>
      <c r="AH66" s="106">
        <v>-18.323639610000001</v>
      </c>
      <c r="AI66" s="106">
        <v>-15.146963690000002</v>
      </c>
      <c r="AJ66" s="106">
        <v>-16.205350919999994</v>
      </c>
      <c r="AL66" s="106" t="s">
        <v>365</v>
      </c>
      <c r="AM66" s="106">
        <f t="shared" si="22"/>
        <v>-24.665448479999998</v>
      </c>
      <c r="AN66" s="106">
        <f t="shared" si="23"/>
        <v>-38.39539388</v>
      </c>
      <c r="AO66" s="106">
        <f t="shared" si="24"/>
        <v>-51.915428519999992</v>
      </c>
      <c r="AP66" s="106">
        <f t="shared" si="25"/>
        <v>-67.968598109999988</v>
      </c>
    </row>
    <row r="67" spans="2:42" ht="14.4">
      <c r="B67" s="105" t="s">
        <v>220</v>
      </c>
      <c r="C67" s="168" t="s">
        <v>340</v>
      </c>
      <c r="D67" s="168" t="s">
        <v>340</v>
      </c>
      <c r="E67" s="168" t="s">
        <v>340</v>
      </c>
      <c r="F67" s="168" t="s">
        <v>340</v>
      </c>
      <c r="G67" s="168" t="s">
        <v>340</v>
      </c>
      <c r="H67" s="168" t="s">
        <v>340</v>
      </c>
      <c r="I67" s="168" t="s">
        <v>340</v>
      </c>
      <c r="J67" s="168" t="s">
        <v>340</v>
      </c>
      <c r="K67" s="168" t="s">
        <v>340</v>
      </c>
      <c r="L67" s="168" t="s">
        <v>340</v>
      </c>
      <c r="M67" s="168" t="s">
        <v>340</v>
      </c>
      <c r="N67" s="168" t="s">
        <v>340</v>
      </c>
      <c r="O67" s="168" t="s">
        <v>340</v>
      </c>
      <c r="P67" s="168" t="s">
        <v>340</v>
      </c>
      <c r="Q67" s="168" t="s">
        <v>340</v>
      </c>
      <c r="R67" s="168" t="s">
        <v>340</v>
      </c>
      <c r="S67" s="106">
        <v>-2.4132888599999998</v>
      </c>
      <c r="T67" s="106">
        <v>-3.0436458499999999</v>
      </c>
      <c r="U67" s="106">
        <v>-2.4194355200000004</v>
      </c>
      <c r="V67" s="106">
        <v>-6.9476456200000003</v>
      </c>
      <c r="W67" s="106">
        <v>-2.3488910899999995</v>
      </c>
      <c r="X67" s="106">
        <v>-3.6425762100000005</v>
      </c>
      <c r="Y67" s="106">
        <v>-2.9194329299999993</v>
      </c>
      <c r="Z67" s="106">
        <v>-4.4050731900000031</v>
      </c>
      <c r="AA67" s="106">
        <v>-3.69850989</v>
      </c>
      <c r="AB67" s="106">
        <v>-3.8952043900000013</v>
      </c>
      <c r="AC67" s="106">
        <v>-2.7369463099999995</v>
      </c>
      <c r="AD67" s="106">
        <v>-4.0243540099999997</v>
      </c>
      <c r="AE67" s="106">
        <v>-3.9368475200000006</v>
      </c>
      <c r="AF67" s="106">
        <v>-3.8385720600000006</v>
      </c>
      <c r="AG67" s="106">
        <v>-3.2436473299999982</v>
      </c>
      <c r="AH67" s="106">
        <v>-3.7560933400000067</v>
      </c>
      <c r="AI67" s="106">
        <v>-3.7743678700000007</v>
      </c>
      <c r="AJ67" s="106">
        <v>-3.9956287899999996</v>
      </c>
      <c r="AL67" s="106" t="s">
        <v>365</v>
      </c>
      <c r="AM67" s="106">
        <f t="shared" si="22"/>
        <v>-14.82401585</v>
      </c>
      <c r="AN67" s="106">
        <f t="shared" si="23"/>
        <v>-13.315973420000002</v>
      </c>
      <c r="AO67" s="106">
        <f t="shared" si="24"/>
        <v>-14.355014600000001</v>
      </c>
      <c r="AP67" s="106">
        <f t="shared" si="25"/>
        <v>-14.775160250000006</v>
      </c>
    </row>
    <row r="68" spans="2:42" ht="14.4">
      <c r="B68" s="105" t="s">
        <v>221</v>
      </c>
      <c r="C68" s="168" t="s">
        <v>340</v>
      </c>
      <c r="D68" s="168" t="s">
        <v>340</v>
      </c>
      <c r="E68" s="168" t="s">
        <v>340</v>
      </c>
      <c r="F68" s="168" t="s">
        <v>340</v>
      </c>
      <c r="G68" s="168" t="s">
        <v>340</v>
      </c>
      <c r="H68" s="168" t="s">
        <v>340</v>
      </c>
      <c r="I68" s="168" t="s">
        <v>340</v>
      </c>
      <c r="J68" s="168" t="s">
        <v>340</v>
      </c>
      <c r="K68" s="168" t="s">
        <v>340</v>
      </c>
      <c r="L68" s="168" t="s">
        <v>340</v>
      </c>
      <c r="M68" s="168" t="s">
        <v>340</v>
      </c>
      <c r="N68" s="168" t="s">
        <v>340</v>
      </c>
      <c r="O68" s="168" t="s">
        <v>340</v>
      </c>
      <c r="P68" s="168" t="s">
        <v>340</v>
      </c>
      <c r="Q68" s="168" t="s">
        <v>340</v>
      </c>
      <c r="R68" s="168" t="s">
        <v>340</v>
      </c>
      <c r="S68" s="106">
        <v>-8.7420124399999999</v>
      </c>
      <c r="T68" s="106">
        <v>-11.908855300000003</v>
      </c>
      <c r="U68" s="106">
        <v>-15.708357229999997</v>
      </c>
      <c r="V68" s="106">
        <v>-14.14554909999999</v>
      </c>
      <c r="W68" s="106">
        <v>-14.817970770000004</v>
      </c>
      <c r="X68" s="106">
        <v>-18.633347140000005</v>
      </c>
      <c r="Y68" s="106">
        <v>-13.361999719999993</v>
      </c>
      <c r="Z68" s="106">
        <v>-24.35293648999999</v>
      </c>
      <c r="AA68" s="106">
        <v>-20.999347579999998</v>
      </c>
      <c r="AB68" s="106">
        <v>-32.89386025000001</v>
      </c>
      <c r="AC68" s="106">
        <v>-37.956921560000026</v>
      </c>
      <c r="AD68" s="106">
        <v>-30.469992749999903</v>
      </c>
      <c r="AE68" s="106">
        <v>-30.947594980000009</v>
      </c>
      <c r="AF68" s="106">
        <v>-43.590672559999973</v>
      </c>
      <c r="AG68" s="106">
        <v>-41.45147316000002</v>
      </c>
      <c r="AH68" s="106">
        <v>-48.028192659999974</v>
      </c>
      <c r="AI68" s="106">
        <v>-43.974869879999986</v>
      </c>
      <c r="AJ68" s="106">
        <v>-43.30668439999998</v>
      </c>
      <c r="AL68" s="106" t="s">
        <v>365</v>
      </c>
      <c r="AM68" s="106">
        <f t="shared" si="22"/>
        <v>-50.504774069999989</v>
      </c>
      <c r="AN68" s="106">
        <f t="shared" si="23"/>
        <v>-71.166254119999991</v>
      </c>
      <c r="AO68" s="106">
        <f t="shared" si="24"/>
        <v>-122.32012213999994</v>
      </c>
      <c r="AP68" s="106">
        <f t="shared" si="25"/>
        <v>-164.01793335999997</v>
      </c>
    </row>
    <row r="69" spans="2:42" ht="14.4">
      <c r="B69" s="246" t="s">
        <v>222</v>
      </c>
      <c r="C69" s="247" t="s">
        <v>340</v>
      </c>
      <c r="D69" s="247" t="s">
        <v>340</v>
      </c>
      <c r="E69" s="247" t="s">
        <v>340</v>
      </c>
      <c r="F69" s="247" t="s">
        <v>340</v>
      </c>
      <c r="G69" s="247" t="s">
        <v>340</v>
      </c>
      <c r="H69" s="247" t="s">
        <v>340</v>
      </c>
      <c r="I69" s="247" t="s">
        <v>340</v>
      </c>
      <c r="J69" s="247" t="s">
        <v>340</v>
      </c>
      <c r="K69" s="247" t="s">
        <v>340</v>
      </c>
      <c r="L69" s="247" t="s">
        <v>340</v>
      </c>
      <c r="M69" s="247" t="s">
        <v>340</v>
      </c>
      <c r="N69" s="247" t="s">
        <v>340</v>
      </c>
      <c r="O69" s="247" t="s">
        <v>340</v>
      </c>
      <c r="P69" s="247" t="s">
        <v>340</v>
      </c>
      <c r="Q69" s="247" t="s">
        <v>340</v>
      </c>
      <c r="R69" s="247" t="s">
        <v>340</v>
      </c>
      <c r="S69" s="248">
        <v>216.88644715000001</v>
      </c>
      <c r="T69" s="248">
        <v>201.83608698999964</v>
      </c>
      <c r="U69" s="248">
        <v>205.96663229000018</v>
      </c>
      <c r="V69" s="248">
        <v>170.1002515699999</v>
      </c>
      <c r="W69" s="248">
        <v>253.04249253</v>
      </c>
      <c r="X69" s="248">
        <v>213.43775159</v>
      </c>
      <c r="Y69" s="248">
        <v>221.90845908000026</v>
      </c>
      <c r="Z69" s="248">
        <v>201.37675752000004</v>
      </c>
      <c r="AA69" s="248">
        <v>265.45375239000009</v>
      </c>
      <c r="AB69" s="248">
        <v>241.11704152000019</v>
      </c>
      <c r="AC69" s="248">
        <v>232.10733601999954</v>
      </c>
      <c r="AD69" s="248">
        <v>226.30525658000028</v>
      </c>
      <c r="AE69" s="248">
        <v>288.88468193000017</v>
      </c>
      <c r="AF69" s="248">
        <v>256.30624154999964</v>
      </c>
      <c r="AG69" s="248">
        <v>265.26075153000011</v>
      </c>
      <c r="AH69" s="248">
        <v>272.20089798000072</v>
      </c>
      <c r="AI69" s="248">
        <v>301.84588360999999</v>
      </c>
      <c r="AJ69" s="248">
        <v>295.14290096000002</v>
      </c>
      <c r="AL69" s="248" t="s">
        <v>365</v>
      </c>
      <c r="AM69" s="248">
        <f t="shared" si="22"/>
        <v>794.78941799999984</v>
      </c>
      <c r="AN69" s="248">
        <f t="shared" si="23"/>
        <v>889.76546072000031</v>
      </c>
      <c r="AO69" s="248">
        <f t="shared" si="24"/>
        <v>964.98338651000017</v>
      </c>
      <c r="AP69" s="248">
        <f t="shared" si="25"/>
        <v>1082.6525729900006</v>
      </c>
    </row>
    <row r="70" spans="2:42" ht="14.4">
      <c r="B70" s="249" t="s">
        <v>26</v>
      </c>
      <c r="C70" s="250" t="s">
        <v>340</v>
      </c>
      <c r="D70" s="250" t="s">
        <v>340</v>
      </c>
      <c r="E70" s="250" t="s">
        <v>340</v>
      </c>
      <c r="F70" s="250" t="s">
        <v>340</v>
      </c>
      <c r="G70" s="250" t="s">
        <v>340</v>
      </c>
      <c r="H70" s="250" t="s">
        <v>340</v>
      </c>
      <c r="I70" s="250" t="s">
        <v>340</v>
      </c>
      <c r="J70" s="250" t="s">
        <v>340</v>
      </c>
      <c r="K70" s="250" t="s">
        <v>340</v>
      </c>
      <c r="L70" s="250" t="s">
        <v>340</v>
      </c>
      <c r="M70" s="250" t="s">
        <v>340</v>
      </c>
      <c r="N70" s="250" t="s">
        <v>340</v>
      </c>
      <c r="O70" s="250" t="s">
        <v>340</v>
      </c>
      <c r="P70" s="250" t="s">
        <v>340</v>
      </c>
      <c r="Q70" s="250" t="s">
        <v>340</v>
      </c>
      <c r="R70" s="250" t="s">
        <v>340</v>
      </c>
      <c r="S70" s="251">
        <v>-8.5553429100000002</v>
      </c>
      <c r="T70" s="251">
        <v>-10.837849870000001</v>
      </c>
      <c r="U70" s="251">
        <v>-1.4206899800000015</v>
      </c>
      <c r="V70" s="251">
        <v>-10.738641739999998</v>
      </c>
      <c r="W70" s="251">
        <v>-10.238515159999999</v>
      </c>
      <c r="X70" s="251">
        <v>-11.030815060000002</v>
      </c>
      <c r="Y70" s="251">
        <v>-16.474718760000002</v>
      </c>
      <c r="Z70" s="251">
        <v>-13.512288099999996</v>
      </c>
      <c r="AA70" s="251">
        <v>-19.704197860000001</v>
      </c>
      <c r="AB70" s="251">
        <v>-10.787649679999998</v>
      </c>
      <c r="AC70" s="251">
        <v>-11.512497780000004</v>
      </c>
      <c r="AD70" s="251">
        <v>-10.348099920000024</v>
      </c>
      <c r="AE70" s="251">
        <v>-20.290048839999997</v>
      </c>
      <c r="AF70" s="251">
        <v>-16.813101860000003</v>
      </c>
      <c r="AG70" s="251">
        <v>-13.9527219</v>
      </c>
      <c r="AH70" s="251">
        <v>-17.510808490000002</v>
      </c>
      <c r="AI70" s="251">
        <v>-26.763637549999999</v>
      </c>
      <c r="AJ70" s="251">
        <v>-14.685812049999996</v>
      </c>
      <c r="AL70" s="251" t="s">
        <v>365</v>
      </c>
      <c r="AM70" s="251">
        <f t="shared" si="22"/>
        <v>-31.552524500000001</v>
      </c>
      <c r="AN70" s="251">
        <f t="shared" si="23"/>
        <v>-51.256337079999994</v>
      </c>
      <c r="AO70" s="251">
        <f t="shared" si="24"/>
        <v>-52.352445240000023</v>
      </c>
      <c r="AP70" s="251">
        <f t="shared" si="25"/>
        <v>-68.566681090000003</v>
      </c>
    </row>
    <row r="71" spans="2:42" ht="14.4">
      <c r="B71" s="109" t="s">
        <v>223</v>
      </c>
      <c r="C71" s="170" t="s">
        <v>340</v>
      </c>
      <c r="D71" s="170" t="s">
        <v>340</v>
      </c>
      <c r="E71" s="170" t="s">
        <v>340</v>
      </c>
      <c r="F71" s="170" t="s">
        <v>340</v>
      </c>
      <c r="G71" s="170" t="s">
        <v>340</v>
      </c>
      <c r="H71" s="170" t="s">
        <v>340</v>
      </c>
      <c r="I71" s="170" t="s">
        <v>340</v>
      </c>
      <c r="J71" s="170" t="s">
        <v>340</v>
      </c>
      <c r="K71" s="170" t="s">
        <v>340</v>
      </c>
      <c r="L71" s="170" t="s">
        <v>340</v>
      </c>
      <c r="M71" s="170" t="s">
        <v>340</v>
      </c>
      <c r="N71" s="170" t="s">
        <v>340</v>
      </c>
      <c r="O71" s="170" t="s">
        <v>340</v>
      </c>
      <c r="P71" s="170" t="s">
        <v>340</v>
      </c>
      <c r="Q71" s="170" t="s">
        <v>340</v>
      </c>
      <c r="R71" s="170" t="s">
        <v>340</v>
      </c>
      <c r="S71" s="98">
        <v>-5.8069220899999996</v>
      </c>
      <c r="T71" s="98">
        <v>-8.9793558100000013</v>
      </c>
      <c r="U71" s="98">
        <v>3.1342558399999998</v>
      </c>
      <c r="V71" s="98">
        <v>-6.1279499300000015</v>
      </c>
      <c r="W71" s="98">
        <v>-4.9071222999999993</v>
      </c>
      <c r="X71" s="98">
        <v>-6.4085560000000026</v>
      </c>
      <c r="Y71" s="98">
        <v>-7.4755325899999967</v>
      </c>
      <c r="Z71" s="98">
        <v>-3.7658796700000003</v>
      </c>
      <c r="AA71" s="98">
        <v>-9.4833387000000009</v>
      </c>
      <c r="AB71" s="98">
        <v>-9.2982724599999997</v>
      </c>
      <c r="AC71" s="98">
        <v>0.53124032000000199</v>
      </c>
      <c r="AD71" s="98">
        <v>-1.4382891200000145</v>
      </c>
      <c r="AE71" s="98">
        <v>-8.5280309199999991</v>
      </c>
      <c r="AF71" s="98">
        <v>-7.9777838299999999</v>
      </c>
      <c r="AG71" s="98">
        <v>-2.1584086400000011</v>
      </c>
      <c r="AH71" s="98">
        <v>-6.9139458900000008</v>
      </c>
      <c r="AI71" s="98">
        <v>-11.692468759999999</v>
      </c>
      <c r="AJ71" s="98">
        <v>-5.8703794200000008</v>
      </c>
      <c r="AL71" s="98" t="s">
        <v>365</v>
      </c>
      <c r="AM71" s="98">
        <f t="shared" ref="AM71:AM83" si="26">SUM(S71:V71)</f>
        <v>-17.779971990000004</v>
      </c>
      <c r="AN71" s="98">
        <f t="shared" ref="AN71:AN83" si="27">SUM(W71:Z71)</f>
        <v>-22.557090559999999</v>
      </c>
      <c r="AO71" s="98">
        <f t="shared" si="24"/>
        <v>-19.688659960000013</v>
      </c>
      <c r="AP71" s="98">
        <f t="shared" si="25"/>
        <v>-25.578169280000001</v>
      </c>
    </row>
    <row r="72" spans="2:42" ht="14.4">
      <c r="B72" s="109" t="s">
        <v>224</v>
      </c>
      <c r="C72" s="170" t="s">
        <v>340</v>
      </c>
      <c r="D72" s="170" t="s">
        <v>340</v>
      </c>
      <c r="E72" s="170" t="s">
        <v>340</v>
      </c>
      <c r="F72" s="170" t="s">
        <v>340</v>
      </c>
      <c r="G72" s="170" t="s">
        <v>340</v>
      </c>
      <c r="H72" s="170" t="s">
        <v>340</v>
      </c>
      <c r="I72" s="170" t="s">
        <v>340</v>
      </c>
      <c r="J72" s="170" t="s">
        <v>340</v>
      </c>
      <c r="K72" s="170" t="s">
        <v>340</v>
      </c>
      <c r="L72" s="170" t="s">
        <v>340</v>
      </c>
      <c r="M72" s="170" t="s">
        <v>340</v>
      </c>
      <c r="N72" s="170" t="s">
        <v>340</v>
      </c>
      <c r="O72" s="170" t="s">
        <v>340</v>
      </c>
      <c r="P72" s="170" t="s">
        <v>340</v>
      </c>
      <c r="Q72" s="170" t="s">
        <v>340</v>
      </c>
      <c r="R72" s="170" t="s">
        <v>340</v>
      </c>
      <c r="S72" s="98">
        <v>-2.7484208200000002</v>
      </c>
      <c r="T72" s="98">
        <v>-1.8584940600000004</v>
      </c>
      <c r="U72" s="98">
        <v>-4.5549458200000013</v>
      </c>
      <c r="V72" s="98">
        <v>-4.6106918099999969</v>
      </c>
      <c r="W72" s="98">
        <v>-5.3313928600000002</v>
      </c>
      <c r="X72" s="98">
        <v>-4.6222590599999984</v>
      </c>
      <c r="Y72" s="98">
        <v>-8.9991861700000051</v>
      </c>
      <c r="Z72" s="98">
        <v>-9.7464084299999953</v>
      </c>
      <c r="AA72" s="98">
        <v>-10.22085916</v>
      </c>
      <c r="AB72" s="98">
        <v>-1.4893772199999979</v>
      </c>
      <c r="AC72" s="98">
        <v>-12.043738100000006</v>
      </c>
      <c r="AD72" s="98">
        <v>-8.9098108000000096</v>
      </c>
      <c r="AE72" s="98">
        <v>-11.76201792</v>
      </c>
      <c r="AF72" s="98">
        <v>-8.8353180300000016</v>
      </c>
      <c r="AG72" s="98">
        <v>-11.794313259999996</v>
      </c>
      <c r="AH72" s="98">
        <v>-10.596862600000001</v>
      </c>
      <c r="AI72" s="98">
        <v>-15.071168789999998</v>
      </c>
      <c r="AJ72" s="98">
        <v>-8.8154326300000001</v>
      </c>
      <c r="AL72" s="98" t="s">
        <v>365</v>
      </c>
      <c r="AM72" s="98">
        <f t="shared" si="26"/>
        <v>-13.772552509999999</v>
      </c>
      <c r="AN72" s="98">
        <f t="shared" si="27"/>
        <v>-28.699246519999999</v>
      </c>
      <c r="AO72" s="98">
        <f t="shared" si="24"/>
        <v>-32.663785280000013</v>
      </c>
      <c r="AP72" s="98">
        <f t="shared" si="25"/>
        <v>-42.988511809999999</v>
      </c>
    </row>
    <row r="73" spans="2:42" ht="14.4">
      <c r="B73" s="244" t="s">
        <v>29</v>
      </c>
      <c r="C73" s="242" t="s">
        <v>340</v>
      </c>
      <c r="D73" s="242" t="s">
        <v>340</v>
      </c>
      <c r="E73" s="242" t="s">
        <v>340</v>
      </c>
      <c r="F73" s="242" t="s">
        <v>340</v>
      </c>
      <c r="G73" s="242" t="s">
        <v>340</v>
      </c>
      <c r="H73" s="242" t="s">
        <v>340</v>
      </c>
      <c r="I73" s="242" t="s">
        <v>340</v>
      </c>
      <c r="J73" s="242" t="s">
        <v>340</v>
      </c>
      <c r="K73" s="242" t="s">
        <v>340</v>
      </c>
      <c r="L73" s="242" t="s">
        <v>340</v>
      </c>
      <c r="M73" s="242" t="s">
        <v>340</v>
      </c>
      <c r="N73" s="242" t="s">
        <v>340</v>
      </c>
      <c r="O73" s="242" t="s">
        <v>340</v>
      </c>
      <c r="P73" s="242" t="s">
        <v>340</v>
      </c>
      <c r="Q73" s="242" t="s">
        <v>340</v>
      </c>
      <c r="R73" s="242" t="s">
        <v>340</v>
      </c>
      <c r="S73" s="245">
        <v>-34.483620270000003</v>
      </c>
      <c r="T73" s="245">
        <v>-33.189252879999998</v>
      </c>
      <c r="U73" s="245">
        <v>-42.126248190000027</v>
      </c>
      <c r="V73" s="245">
        <v>-45.009039359999974</v>
      </c>
      <c r="W73" s="245">
        <v>-39.890817679999998</v>
      </c>
      <c r="X73" s="245">
        <v>-44.481163470000027</v>
      </c>
      <c r="Y73" s="245">
        <v>-44.96522427</v>
      </c>
      <c r="Z73" s="245">
        <v>-52.206066889999967</v>
      </c>
      <c r="AA73" s="245">
        <v>-46.557309059999994</v>
      </c>
      <c r="AB73" s="245">
        <v>-55.342231110000014</v>
      </c>
      <c r="AC73" s="245">
        <v>-34.264146129999972</v>
      </c>
      <c r="AD73" s="245">
        <v>-48.039874960000098</v>
      </c>
      <c r="AE73" s="245">
        <v>-49.363489059999992</v>
      </c>
      <c r="AF73" s="245">
        <v>-52.912935299999987</v>
      </c>
      <c r="AG73" s="245">
        <v>-52.987730500000012</v>
      </c>
      <c r="AH73" s="245">
        <v>-47.482173929999959</v>
      </c>
      <c r="AI73" s="245">
        <v>-54.779835229999996</v>
      </c>
      <c r="AJ73" s="245">
        <v>-57.816436640000013</v>
      </c>
      <c r="AL73" s="245" t="s">
        <v>365</v>
      </c>
      <c r="AM73" s="245">
        <f t="shared" si="26"/>
        <v>-154.8081607</v>
      </c>
      <c r="AN73" s="245">
        <f t="shared" si="27"/>
        <v>-181.54327230999999</v>
      </c>
      <c r="AO73" s="245">
        <f t="shared" si="24"/>
        <v>-184.2035612600001</v>
      </c>
      <c r="AP73" s="245">
        <f t="shared" si="25"/>
        <v>-202.74632878999995</v>
      </c>
    </row>
    <row r="74" spans="2:42" ht="14.4">
      <c r="B74" s="109" t="s">
        <v>225</v>
      </c>
      <c r="C74" s="170" t="s">
        <v>340</v>
      </c>
      <c r="D74" s="170" t="s">
        <v>340</v>
      </c>
      <c r="E74" s="170" t="s">
        <v>340</v>
      </c>
      <c r="F74" s="170" t="s">
        <v>340</v>
      </c>
      <c r="G74" s="170" t="s">
        <v>340</v>
      </c>
      <c r="H74" s="170" t="s">
        <v>340</v>
      </c>
      <c r="I74" s="170" t="s">
        <v>340</v>
      </c>
      <c r="J74" s="170" t="s">
        <v>340</v>
      </c>
      <c r="K74" s="170" t="s">
        <v>340</v>
      </c>
      <c r="L74" s="170" t="s">
        <v>340</v>
      </c>
      <c r="M74" s="170" t="s">
        <v>340</v>
      </c>
      <c r="N74" s="170" t="s">
        <v>340</v>
      </c>
      <c r="O74" s="170" t="s">
        <v>340</v>
      </c>
      <c r="P74" s="170" t="s">
        <v>340</v>
      </c>
      <c r="Q74" s="170" t="s">
        <v>340</v>
      </c>
      <c r="R74" s="170" t="s">
        <v>340</v>
      </c>
      <c r="S74" s="98">
        <v>-19.029462450000004</v>
      </c>
      <c r="T74" s="98">
        <v>-22.140390589999996</v>
      </c>
      <c r="U74" s="98">
        <v>-26.851717990000019</v>
      </c>
      <c r="V74" s="98">
        <v>-18.923123259999969</v>
      </c>
      <c r="W74" s="98">
        <v>-23.415883399999998</v>
      </c>
      <c r="X74" s="98">
        <v>-35.68208297000001</v>
      </c>
      <c r="Y74" s="98">
        <v>-26.631132279999989</v>
      </c>
      <c r="Z74" s="98">
        <v>-31.368926329999994</v>
      </c>
      <c r="AA74" s="98">
        <v>-29.584119229999992</v>
      </c>
      <c r="AB74" s="98">
        <v>-29.094150340000006</v>
      </c>
      <c r="AC74" s="98">
        <v>-26.436592189999985</v>
      </c>
      <c r="AD74" s="98">
        <v>-24.58678886000007</v>
      </c>
      <c r="AE74" s="98">
        <v>-31.458642860000001</v>
      </c>
      <c r="AF74" s="98">
        <v>-35.415301069999984</v>
      </c>
      <c r="AG74" s="98">
        <v>-34.053806510000015</v>
      </c>
      <c r="AH74" s="98">
        <v>-27.665909139999982</v>
      </c>
      <c r="AI74" s="98">
        <v>-34.232258489999992</v>
      </c>
      <c r="AJ74" s="98">
        <v>-38.482344450000014</v>
      </c>
      <c r="AL74" s="98" t="s">
        <v>365</v>
      </c>
      <c r="AM74" s="98">
        <f t="shared" si="26"/>
        <v>-86.944694289999987</v>
      </c>
      <c r="AN74" s="98">
        <f t="shared" si="27"/>
        <v>-117.09802497999999</v>
      </c>
      <c r="AO74" s="98">
        <f t="shared" si="24"/>
        <v>-109.70165062000005</v>
      </c>
      <c r="AP74" s="98">
        <f t="shared" si="25"/>
        <v>-128.59365957999998</v>
      </c>
    </row>
    <row r="75" spans="2:42" ht="14.4">
      <c r="B75" s="109" t="s">
        <v>226</v>
      </c>
      <c r="C75" s="170" t="s">
        <v>340</v>
      </c>
      <c r="D75" s="170" t="s">
        <v>340</v>
      </c>
      <c r="E75" s="170" t="s">
        <v>340</v>
      </c>
      <c r="F75" s="170" t="s">
        <v>340</v>
      </c>
      <c r="G75" s="170" t="s">
        <v>340</v>
      </c>
      <c r="H75" s="170" t="s">
        <v>340</v>
      </c>
      <c r="I75" s="170" t="s">
        <v>340</v>
      </c>
      <c r="J75" s="170" t="s">
        <v>340</v>
      </c>
      <c r="K75" s="170" t="s">
        <v>340</v>
      </c>
      <c r="L75" s="170" t="s">
        <v>340</v>
      </c>
      <c r="M75" s="170" t="s">
        <v>340</v>
      </c>
      <c r="N75" s="170" t="s">
        <v>340</v>
      </c>
      <c r="O75" s="170" t="s">
        <v>340</v>
      </c>
      <c r="P75" s="170" t="s">
        <v>340</v>
      </c>
      <c r="Q75" s="170" t="s">
        <v>340</v>
      </c>
      <c r="R75" s="170" t="s">
        <v>340</v>
      </c>
      <c r="S75" s="98">
        <v>-9.4306104799999986</v>
      </c>
      <c r="T75" s="98">
        <v>-7.4164202400000043</v>
      </c>
      <c r="U75" s="98">
        <v>-10.269237930000003</v>
      </c>
      <c r="V75" s="98">
        <v>-21.85236686</v>
      </c>
      <c r="W75" s="98">
        <v>-9.7720409999999998</v>
      </c>
      <c r="X75" s="98">
        <v>-6.8359453700000063</v>
      </c>
      <c r="Y75" s="98">
        <v>-13.087351009999999</v>
      </c>
      <c r="Z75" s="98">
        <v>-14.082267369999997</v>
      </c>
      <c r="AA75" s="98">
        <v>-14.294293869999999</v>
      </c>
      <c r="AB75" s="98">
        <v>-17.782752550000012</v>
      </c>
      <c r="AC75" s="98">
        <v>-3.4125322799999864</v>
      </c>
      <c r="AD75" s="98">
        <v>-15.088802510000022</v>
      </c>
      <c r="AE75" s="98">
        <v>-13.09643973</v>
      </c>
      <c r="AF75" s="98">
        <v>-13.729824199999996</v>
      </c>
      <c r="AG75" s="98">
        <v>-14.345958950000004</v>
      </c>
      <c r="AH75" s="98">
        <v>-15.585399910000007</v>
      </c>
      <c r="AI75" s="98">
        <v>-15.949981029999996</v>
      </c>
      <c r="AJ75" s="98">
        <v>-15.899229559999998</v>
      </c>
      <c r="AL75" s="98" t="s">
        <v>365</v>
      </c>
      <c r="AM75" s="98">
        <f t="shared" si="26"/>
        <v>-48.968635510000006</v>
      </c>
      <c r="AN75" s="98">
        <f t="shared" si="27"/>
        <v>-43.777604750000002</v>
      </c>
      <c r="AO75" s="98">
        <f t="shared" si="24"/>
        <v>-50.578381210000018</v>
      </c>
      <c r="AP75" s="98">
        <f t="shared" si="25"/>
        <v>-56.757622790000006</v>
      </c>
    </row>
    <row r="76" spans="2:42" ht="14.4">
      <c r="B76" s="109" t="s">
        <v>227</v>
      </c>
      <c r="C76" s="170" t="s">
        <v>340</v>
      </c>
      <c r="D76" s="170" t="s">
        <v>340</v>
      </c>
      <c r="E76" s="170" t="s">
        <v>340</v>
      </c>
      <c r="F76" s="170" t="s">
        <v>340</v>
      </c>
      <c r="G76" s="170" t="s">
        <v>340</v>
      </c>
      <c r="H76" s="170" t="s">
        <v>340</v>
      </c>
      <c r="I76" s="170" t="s">
        <v>340</v>
      </c>
      <c r="J76" s="170" t="s">
        <v>340</v>
      </c>
      <c r="K76" s="170" t="s">
        <v>340</v>
      </c>
      <c r="L76" s="170" t="s">
        <v>340</v>
      </c>
      <c r="M76" s="170" t="s">
        <v>340</v>
      </c>
      <c r="N76" s="170" t="s">
        <v>340</v>
      </c>
      <c r="O76" s="170" t="s">
        <v>340</v>
      </c>
      <c r="P76" s="170" t="s">
        <v>340</v>
      </c>
      <c r="Q76" s="170" t="s">
        <v>340</v>
      </c>
      <c r="R76" s="170" t="s">
        <v>340</v>
      </c>
      <c r="S76" s="98">
        <v>-1.3400478200000001</v>
      </c>
      <c r="T76" s="98">
        <v>-0.97509705999999952</v>
      </c>
      <c r="U76" s="98">
        <v>-0.71693251999999985</v>
      </c>
      <c r="V76" s="98">
        <v>0.21945413999999897</v>
      </c>
      <c r="W76" s="98">
        <v>-0.47458395000000003</v>
      </c>
      <c r="X76" s="98">
        <v>0.19220537999999998</v>
      </c>
      <c r="Y76" s="98">
        <v>-3.4168479999999835E-2</v>
      </c>
      <c r="Z76" s="98">
        <v>-0.25844510000000026</v>
      </c>
      <c r="AA76" s="98">
        <v>-0.15539203999999998</v>
      </c>
      <c r="AB76" s="98">
        <v>-0.27159174000000008</v>
      </c>
      <c r="AC76" s="98">
        <v>7.9241630000000063E-2</v>
      </c>
      <c r="AD76" s="98">
        <v>-0.22697721000000004</v>
      </c>
      <c r="AE76" s="98">
        <v>-0.1848516999999994</v>
      </c>
      <c r="AF76" s="98">
        <v>-0.29073501000000235</v>
      </c>
      <c r="AG76" s="98">
        <v>-0.94346093000000053</v>
      </c>
      <c r="AH76" s="98">
        <v>-0.64401081999999121</v>
      </c>
      <c r="AI76" s="98">
        <v>-0.70337866000000204</v>
      </c>
      <c r="AJ76" s="98">
        <v>-0.52410877999999528</v>
      </c>
      <c r="AL76" s="98" t="s">
        <v>365</v>
      </c>
      <c r="AM76" s="98">
        <f t="shared" si="26"/>
        <v>-2.8126232600000005</v>
      </c>
      <c r="AN76" s="98">
        <f t="shared" si="27"/>
        <v>-0.57499215000000015</v>
      </c>
      <c r="AO76" s="98">
        <f t="shared" si="24"/>
        <v>-0.57471936000000001</v>
      </c>
      <c r="AP76" s="98">
        <f t="shared" si="25"/>
        <v>-2.0630584599999935</v>
      </c>
    </row>
    <row r="77" spans="2:42" ht="14.4">
      <c r="B77" s="109" t="s">
        <v>228</v>
      </c>
      <c r="C77" s="170" t="s">
        <v>340</v>
      </c>
      <c r="D77" s="170" t="s">
        <v>340</v>
      </c>
      <c r="E77" s="170" t="s">
        <v>340</v>
      </c>
      <c r="F77" s="170" t="s">
        <v>340</v>
      </c>
      <c r="G77" s="170" t="s">
        <v>340</v>
      </c>
      <c r="H77" s="170" t="s">
        <v>340</v>
      </c>
      <c r="I77" s="170" t="s">
        <v>340</v>
      </c>
      <c r="J77" s="170" t="s">
        <v>340</v>
      </c>
      <c r="K77" s="170" t="s">
        <v>340</v>
      </c>
      <c r="L77" s="170" t="s">
        <v>340</v>
      </c>
      <c r="M77" s="170" t="s">
        <v>340</v>
      </c>
      <c r="N77" s="170" t="s">
        <v>340</v>
      </c>
      <c r="O77" s="170" t="s">
        <v>340</v>
      </c>
      <c r="P77" s="170" t="s">
        <v>340</v>
      </c>
      <c r="Q77" s="170" t="s">
        <v>340</v>
      </c>
      <c r="R77" s="170" t="s">
        <v>340</v>
      </c>
      <c r="S77" s="98">
        <v>-4.6834995200000016</v>
      </c>
      <c r="T77" s="98">
        <v>-2.6573449899999977</v>
      </c>
      <c r="U77" s="98">
        <v>-4.2883597500000024</v>
      </c>
      <c r="V77" s="98">
        <v>-4.4530033799999984</v>
      </c>
      <c r="W77" s="98">
        <v>-6.2283093299999983</v>
      </c>
      <c r="X77" s="98">
        <v>-2.1553405100000056</v>
      </c>
      <c r="Y77" s="98">
        <v>-5.2125725000000145</v>
      </c>
      <c r="Z77" s="98">
        <v>-6.4964280899999736</v>
      </c>
      <c r="AA77" s="98">
        <v>-2.5235039199999996</v>
      </c>
      <c r="AB77" s="98">
        <v>-8.1937364799999983</v>
      </c>
      <c r="AC77" s="98">
        <v>-4.494263290000001</v>
      </c>
      <c r="AD77" s="98">
        <v>-8.1373063800000036</v>
      </c>
      <c r="AE77" s="98">
        <v>-4.6235547699999993</v>
      </c>
      <c r="AF77" s="98">
        <v>-3.4770750200000018</v>
      </c>
      <c r="AG77" s="98">
        <v>-3.6445041099999962</v>
      </c>
      <c r="AH77" s="98">
        <v>-3.5868540600000056</v>
      </c>
      <c r="AI77" s="98">
        <v>-3.8942170500000004</v>
      </c>
      <c r="AJ77" s="98">
        <v>-2.9107538499999976</v>
      </c>
      <c r="AL77" s="98" t="s">
        <v>365</v>
      </c>
      <c r="AM77" s="98">
        <f t="shared" si="26"/>
        <v>-16.08220764</v>
      </c>
      <c r="AN77" s="98">
        <f t="shared" si="27"/>
        <v>-20.092650429999992</v>
      </c>
      <c r="AO77" s="98">
        <f t="shared" si="24"/>
        <v>-23.348810070000003</v>
      </c>
      <c r="AP77" s="98">
        <f t="shared" si="25"/>
        <v>-15.331987960000003</v>
      </c>
    </row>
    <row r="78" spans="2:42" ht="14.4">
      <c r="B78" s="244" t="s">
        <v>30</v>
      </c>
      <c r="C78" s="242" t="s">
        <v>340</v>
      </c>
      <c r="D78" s="242" t="s">
        <v>340</v>
      </c>
      <c r="E78" s="242" t="s">
        <v>340</v>
      </c>
      <c r="F78" s="242" t="s">
        <v>340</v>
      </c>
      <c r="G78" s="242" t="s">
        <v>340</v>
      </c>
      <c r="H78" s="242" t="s">
        <v>340</v>
      </c>
      <c r="I78" s="242" t="s">
        <v>340</v>
      </c>
      <c r="J78" s="242" t="s">
        <v>340</v>
      </c>
      <c r="K78" s="242" t="s">
        <v>340</v>
      </c>
      <c r="L78" s="242" t="s">
        <v>340</v>
      </c>
      <c r="M78" s="242" t="s">
        <v>340</v>
      </c>
      <c r="N78" s="242" t="s">
        <v>340</v>
      </c>
      <c r="O78" s="242" t="s">
        <v>340</v>
      </c>
      <c r="P78" s="242" t="s">
        <v>340</v>
      </c>
      <c r="Q78" s="242" t="s">
        <v>340</v>
      </c>
      <c r="R78" s="242" t="s">
        <v>340</v>
      </c>
      <c r="S78" s="245">
        <v>-1.6337703900000005</v>
      </c>
      <c r="T78" s="245">
        <v>-4.1762939399999963</v>
      </c>
      <c r="U78" s="245">
        <v>-2.3994779400000033</v>
      </c>
      <c r="V78" s="245">
        <v>-0.32963343999999917</v>
      </c>
      <c r="W78" s="245">
        <v>0.92181014000000006</v>
      </c>
      <c r="X78" s="245">
        <v>-1.7480165500000056</v>
      </c>
      <c r="Y78" s="245">
        <v>-0.78679740999998948</v>
      </c>
      <c r="Z78" s="245">
        <v>-0.51724156999999304</v>
      </c>
      <c r="AA78" s="245">
        <v>-3.9449189400000004</v>
      </c>
      <c r="AB78" s="245">
        <v>3.7325478900000011</v>
      </c>
      <c r="AC78" s="245">
        <v>-9.16568118</v>
      </c>
      <c r="AD78" s="245">
        <v>11.748408700000013</v>
      </c>
      <c r="AE78" s="245">
        <v>0.84726162000000094</v>
      </c>
      <c r="AF78" s="245">
        <v>-11.822848280000002</v>
      </c>
      <c r="AG78" s="245">
        <v>-1.4955558299999971</v>
      </c>
      <c r="AH78" s="245">
        <v>-0.72332128000000395</v>
      </c>
      <c r="AI78" s="245">
        <v>-4.3540946399999987</v>
      </c>
      <c r="AJ78" s="245">
        <v>2.822218389999998</v>
      </c>
      <c r="AL78" s="245" t="s">
        <v>365</v>
      </c>
      <c r="AM78" s="245">
        <f t="shared" si="26"/>
        <v>-8.5391757099999985</v>
      </c>
      <c r="AN78" s="245">
        <f t="shared" si="27"/>
        <v>-2.1302453899999882</v>
      </c>
      <c r="AO78" s="245">
        <f t="shared" si="24"/>
        <v>2.3703564700000133</v>
      </c>
      <c r="AP78" s="245">
        <f t="shared" si="25"/>
        <v>-13.194463770000002</v>
      </c>
    </row>
    <row r="79" spans="2:42" ht="14.4">
      <c r="B79" s="109" t="s">
        <v>229</v>
      </c>
      <c r="C79" s="170" t="s">
        <v>340</v>
      </c>
      <c r="D79" s="170" t="s">
        <v>340</v>
      </c>
      <c r="E79" s="170" t="s">
        <v>340</v>
      </c>
      <c r="F79" s="170" t="s">
        <v>340</v>
      </c>
      <c r="G79" s="170" t="s">
        <v>340</v>
      </c>
      <c r="H79" s="170" t="s">
        <v>340</v>
      </c>
      <c r="I79" s="170" t="s">
        <v>340</v>
      </c>
      <c r="J79" s="170" t="s">
        <v>340</v>
      </c>
      <c r="K79" s="170" t="s">
        <v>340</v>
      </c>
      <c r="L79" s="170" t="s">
        <v>340</v>
      </c>
      <c r="M79" s="170" t="s">
        <v>340</v>
      </c>
      <c r="N79" s="170" t="s">
        <v>340</v>
      </c>
      <c r="O79" s="170" t="s">
        <v>340</v>
      </c>
      <c r="P79" s="170" t="s">
        <v>340</v>
      </c>
      <c r="Q79" s="170" t="s">
        <v>340</v>
      </c>
      <c r="R79" s="170" t="s">
        <v>340</v>
      </c>
      <c r="S79" s="98">
        <v>-1.7832699500000002</v>
      </c>
      <c r="T79" s="98">
        <v>-3.0354999499999993</v>
      </c>
      <c r="U79" s="98">
        <v>-2.7179921800000004</v>
      </c>
      <c r="V79" s="98">
        <v>-1.3061144399999991</v>
      </c>
      <c r="W79" s="98">
        <v>0.41814072999999985</v>
      </c>
      <c r="X79" s="98">
        <v>-1.5621967799999998</v>
      </c>
      <c r="Y79" s="98">
        <v>-0.71912027000000056</v>
      </c>
      <c r="Z79" s="98">
        <v>-1.0561570200000001</v>
      </c>
      <c r="AA79" s="98">
        <v>-3.7290021000000002</v>
      </c>
      <c r="AB79" s="98">
        <v>4.6621783000000008</v>
      </c>
      <c r="AC79" s="98">
        <v>-5.9039038199999974</v>
      </c>
      <c r="AD79" s="98">
        <v>4.7906902700000025</v>
      </c>
      <c r="AE79" s="98">
        <v>2.77334755</v>
      </c>
      <c r="AF79" s="98">
        <v>-4.1876460099999999</v>
      </c>
      <c r="AG79" s="98">
        <v>-0.10367796999999968</v>
      </c>
      <c r="AH79" s="98">
        <v>-3.3879803899999992</v>
      </c>
      <c r="AI79" s="98">
        <v>-1.9983615699999997</v>
      </c>
      <c r="AJ79" s="98">
        <v>-1.6157495099999997</v>
      </c>
      <c r="AL79" s="98" t="s">
        <v>365</v>
      </c>
      <c r="AM79" s="98">
        <f t="shared" si="26"/>
        <v>-8.842876519999999</v>
      </c>
      <c r="AN79" s="98">
        <f t="shared" si="27"/>
        <v>-2.9193333400000006</v>
      </c>
      <c r="AO79" s="98">
        <f t="shared" si="24"/>
        <v>-0.18003734999999388</v>
      </c>
      <c r="AP79" s="98">
        <f t="shared" si="25"/>
        <v>-4.9059568199999983</v>
      </c>
    </row>
    <row r="80" spans="2:42" ht="14.4">
      <c r="B80" s="109" t="s">
        <v>17</v>
      </c>
      <c r="C80" s="170" t="s">
        <v>340</v>
      </c>
      <c r="D80" s="170" t="s">
        <v>340</v>
      </c>
      <c r="E80" s="170" t="s">
        <v>340</v>
      </c>
      <c r="F80" s="170" t="s">
        <v>340</v>
      </c>
      <c r="G80" s="170" t="s">
        <v>340</v>
      </c>
      <c r="H80" s="170" t="s">
        <v>340</v>
      </c>
      <c r="I80" s="170" t="s">
        <v>340</v>
      </c>
      <c r="J80" s="170" t="s">
        <v>340</v>
      </c>
      <c r="K80" s="170" t="s">
        <v>340</v>
      </c>
      <c r="L80" s="170" t="s">
        <v>340</v>
      </c>
      <c r="M80" s="170" t="s">
        <v>340</v>
      </c>
      <c r="N80" s="170" t="s">
        <v>340</v>
      </c>
      <c r="O80" s="170" t="s">
        <v>340</v>
      </c>
      <c r="P80" s="170" t="s">
        <v>340</v>
      </c>
      <c r="Q80" s="170" t="s">
        <v>340</v>
      </c>
      <c r="R80" s="170" t="s">
        <v>340</v>
      </c>
      <c r="S80" s="98">
        <v>-0.77743068000000015</v>
      </c>
      <c r="T80" s="98">
        <v>-0.64092243999999998</v>
      </c>
      <c r="U80" s="98">
        <v>-0.43005325999999999</v>
      </c>
      <c r="V80" s="98">
        <v>0.21705909999999995</v>
      </c>
      <c r="W80" s="98">
        <v>-0.32695227999999993</v>
      </c>
      <c r="X80" s="98">
        <v>-0.35744890999999984</v>
      </c>
      <c r="Y80" s="98">
        <v>-0.2204459700000001</v>
      </c>
      <c r="Z80" s="98">
        <v>-0.3143589200000001</v>
      </c>
      <c r="AA80" s="98">
        <v>-0.36421058000000001</v>
      </c>
      <c r="AB80" s="98">
        <v>-1.6500393</v>
      </c>
      <c r="AC80" s="98">
        <v>-3.9434984600000011</v>
      </c>
      <c r="AD80" s="98">
        <v>1.6840954900000096</v>
      </c>
      <c r="AE80" s="98">
        <v>-0.23698613000000016</v>
      </c>
      <c r="AF80" s="98">
        <v>-0.53144557000000003</v>
      </c>
      <c r="AG80" s="98">
        <v>-0.32325225999999996</v>
      </c>
      <c r="AH80" s="98">
        <v>-0.75123043999999983</v>
      </c>
      <c r="AI80" s="98">
        <v>-1.8494812100000002</v>
      </c>
      <c r="AJ80" s="98">
        <v>-1.06692494</v>
      </c>
      <c r="AL80" s="98" t="s">
        <v>365</v>
      </c>
      <c r="AM80" s="98">
        <f t="shared" si="26"/>
        <v>-1.6313472800000002</v>
      </c>
      <c r="AN80" s="98">
        <f t="shared" si="27"/>
        <v>-1.21920608</v>
      </c>
      <c r="AO80" s="98">
        <f t="shared" si="24"/>
        <v>-4.2736528499999915</v>
      </c>
      <c r="AP80" s="98">
        <f t="shared" si="25"/>
        <v>-1.8429144</v>
      </c>
    </row>
    <row r="81" spans="2:43" ht="14.4">
      <c r="B81" s="109" t="s">
        <v>30</v>
      </c>
      <c r="C81" s="170" t="s">
        <v>340</v>
      </c>
      <c r="D81" s="170" t="s">
        <v>340</v>
      </c>
      <c r="E81" s="170" t="s">
        <v>340</v>
      </c>
      <c r="F81" s="170" t="s">
        <v>340</v>
      </c>
      <c r="G81" s="170" t="s">
        <v>340</v>
      </c>
      <c r="H81" s="170" t="s">
        <v>340</v>
      </c>
      <c r="I81" s="170" t="s">
        <v>340</v>
      </c>
      <c r="J81" s="170" t="s">
        <v>340</v>
      </c>
      <c r="K81" s="170" t="s">
        <v>340</v>
      </c>
      <c r="L81" s="170" t="s">
        <v>340</v>
      </c>
      <c r="M81" s="170" t="s">
        <v>340</v>
      </c>
      <c r="N81" s="170" t="s">
        <v>340</v>
      </c>
      <c r="O81" s="170" t="s">
        <v>340</v>
      </c>
      <c r="P81" s="170" t="s">
        <v>340</v>
      </c>
      <c r="Q81" s="170" t="s">
        <v>340</v>
      </c>
      <c r="R81" s="170" t="s">
        <v>340</v>
      </c>
      <c r="S81" s="98">
        <v>0.92693023999999991</v>
      </c>
      <c r="T81" s="98">
        <v>-0.49987154999999728</v>
      </c>
      <c r="U81" s="98">
        <v>0.74856749999999717</v>
      </c>
      <c r="V81" s="98">
        <v>0.75942189999999998</v>
      </c>
      <c r="W81" s="98">
        <v>0.83062169000000008</v>
      </c>
      <c r="X81" s="98">
        <v>0.17162913999999407</v>
      </c>
      <c r="Y81" s="98">
        <v>0.15276883000001118</v>
      </c>
      <c r="Z81" s="98">
        <v>0.85327437000000717</v>
      </c>
      <c r="AA81" s="98">
        <v>0.14829374000000001</v>
      </c>
      <c r="AB81" s="98">
        <v>0.72040889000000008</v>
      </c>
      <c r="AC81" s="98">
        <v>0.68172109999999986</v>
      </c>
      <c r="AD81" s="98">
        <v>5.273622940000001</v>
      </c>
      <c r="AE81" s="98">
        <v>-1.689099799999999</v>
      </c>
      <c r="AF81" s="98">
        <v>-7.1037567000000017</v>
      </c>
      <c r="AG81" s="98">
        <v>-1.0686255999999972</v>
      </c>
      <c r="AH81" s="98">
        <v>3.4158895499999948</v>
      </c>
      <c r="AI81" s="98">
        <v>-0.50625185999999911</v>
      </c>
      <c r="AJ81" s="98">
        <v>5.5048928399999975</v>
      </c>
      <c r="AL81" s="98" t="s">
        <v>365</v>
      </c>
      <c r="AM81" s="98">
        <f t="shared" si="26"/>
        <v>1.9350480899999998</v>
      </c>
      <c r="AN81" s="98">
        <f t="shared" si="27"/>
        <v>2.0082940300000125</v>
      </c>
      <c r="AO81" s="98">
        <f t="shared" si="24"/>
        <v>6.8240466700000013</v>
      </c>
      <c r="AP81" s="98">
        <f t="shared" si="25"/>
        <v>-6.4455925500000033</v>
      </c>
    </row>
    <row r="82" spans="2:43" ht="14.4">
      <c r="B82" s="244" t="s">
        <v>34</v>
      </c>
      <c r="C82" s="242" t="s">
        <v>340</v>
      </c>
      <c r="D82" s="242" t="s">
        <v>340</v>
      </c>
      <c r="E82" s="242" t="s">
        <v>340</v>
      </c>
      <c r="F82" s="242" t="s">
        <v>340</v>
      </c>
      <c r="G82" s="242" t="s">
        <v>340</v>
      </c>
      <c r="H82" s="242" t="s">
        <v>340</v>
      </c>
      <c r="I82" s="242" t="s">
        <v>340</v>
      </c>
      <c r="J82" s="242" t="s">
        <v>340</v>
      </c>
      <c r="K82" s="242" t="s">
        <v>340</v>
      </c>
      <c r="L82" s="242" t="s">
        <v>340</v>
      </c>
      <c r="M82" s="242" t="s">
        <v>340</v>
      </c>
      <c r="N82" s="242" t="s">
        <v>340</v>
      </c>
      <c r="O82" s="242" t="s">
        <v>340</v>
      </c>
      <c r="P82" s="242" t="s">
        <v>340</v>
      </c>
      <c r="Q82" s="242" t="s">
        <v>340</v>
      </c>
      <c r="R82" s="242" t="s">
        <v>340</v>
      </c>
      <c r="S82" s="245">
        <v>0.85025052999999995</v>
      </c>
      <c r="T82" s="245">
        <v>1.11227147</v>
      </c>
      <c r="U82" s="245">
        <v>1.0687849999999999</v>
      </c>
      <c r="V82" s="245">
        <v>0.61692200000000019</v>
      </c>
      <c r="W82" s="245">
        <v>0.914686</v>
      </c>
      <c r="X82" s="245">
        <v>1.0462349999999998</v>
      </c>
      <c r="Y82" s="245">
        <v>1.6771826996999901</v>
      </c>
      <c r="Z82" s="245">
        <v>1.8471021176000098</v>
      </c>
      <c r="AA82" s="245">
        <v>3.1455959099999999</v>
      </c>
      <c r="AB82" s="245">
        <v>1.9413853999999997</v>
      </c>
      <c r="AC82" s="245">
        <v>4.2554071999999996</v>
      </c>
      <c r="AD82" s="245">
        <v>2.1015395100000003</v>
      </c>
      <c r="AE82" s="245">
        <v>3.9912607200000001</v>
      </c>
      <c r="AF82" s="245">
        <v>2.2952903199999999</v>
      </c>
      <c r="AG82" s="245">
        <v>3.759214169999999</v>
      </c>
      <c r="AH82" s="245">
        <v>1.517661529999998</v>
      </c>
      <c r="AI82" s="245">
        <v>3.1836049800000001</v>
      </c>
      <c r="AJ82" s="245">
        <v>1.5753171900000007</v>
      </c>
      <c r="AL82" s="245" t="s">
        <v>365</v>
      </c>
      <c r="AM82" s="245">
        <f t="shared" si="26"/>
        <v>3.6482290000000002</v>
      </c>
      <c r="AN82" s="245">
        <f t="shared" si="27"/>
        <v>5.4852058172999998</v>
      </c>
      <c r="AO82" s="245">
        <f t="shared" si="24"/>
        <v>11.44392802</v>
      </c>
      <c r="AP82" s="245">
        <f t="shared" si="25"/>
        <v>11.563426739999997</v>
      </c>
    </row>
    <row r="83" spans="2:43" ht="28.8">
      <c r="B83" s="241" t="s">
        <v>349</v>
      </c>
      <c r="C83" s="242" t="s">
        <v>340</v>
      </c>
      <c r="D83" s="242" t="s">
        <v>340</v>
      </c>
      <c r="E83" s="242" t="s">
        <v>340</v>
      </c>
      <c r="F83" s="242" t="s">
        <v>340</v>
      </c>
      <c r="G83" s="242" t="s">
        <v>340</v>
      </c>
      <c r="H83" s="242" t="s">
        <v>340</v>
      </c>
      <c r="I83" s="242" t="s">
        <v>340</v>
      </c>
      <c r="J83" s="242" t="s">
        <v>340</v>
      </c>
      <c r="K83" s="242" t="s">
        <v>340</v>
      </c>
      <c r="L83" s="242" t="s">
        <v>340</v>
      </c>
      <c r="M83" s="242" t="s">
        <v>340</v>
      </c>
      <c r="N83" s="242" t="s">
        <v>340</v>
      </c>
      <c r="O83" s="242" t="s">
        <v>340</v>
      </c>
      <c r="P83" s="242" t="s">
        <v>340</v>
      </c>
      <c r="Q83" s="242" t="s">
        <v>340</v>
      </c>
      <c r="R83" s="242" t="s">
        <v>340</v>
      </c>
      <c r="S83" s="245">
        <v>173.06396411000003</v>
      </c>
      <c r="T83" s="245">
        <v>154.74496176999963</v>
      </c>
      <c r="U83" s="245">
        <v>161.08900118000017</v>
      </c>
      <c r="V83" s="245">
        <v>114.63985902999994</v>
      </c>
      <c r="W83" s="245">
        <v>204.74965582999999</v>
      </c>
      <c r="X83" s="245">
        <v>157.22399150999996</v>
      </c>
      <c r="Y83" s="245">
        <v>161.35890133970025</v>
      </c>
      <c r="Z83" s="245">
        <v>136.9882630776001</v>
      </c>
      <c r="AA83" s="245">
        <v>198.39292244000009</v>
      </c>
      <c r="AB83" s="245">
        <v>180.66109402000021</v>
      </c>
      <c r="AC83" s="245">
        <v>181.42041812999958</v>
      </c>
      <c r="AD83" s="245">
        <v>181.7672299100002</v>
      </c>
      <c r="AE83" s="245">
        <v>224.06966637000019</v>
      </c>
      <c r="AF83" s="245">
        <v>177.05264642999967</v>
      </c>
      <c r="AG83" s="245">
        <v>200.58395747000003</v>
      </c>
      <c r="AH83" s="245">
        <v>208.00225581000075</v>
      </c>
      <c r="AI83" s="245">
        <v>219.13192117</v>
      </c>
      <c r="AJ83" s="245">
        <v>227.03818785000004</v>
      </c>
      <c r="AL83" s="245" t="s">
        <v>365</v>
      </c>
      <c r="AM83" s="245">
        <f t="shared" si="26"/>
        <v>603.53778608999971</v>
      </c>
      <c r="AN83" s="245">
        <f t="shared" si="27"/>
        <v>660.32081175730036</v>
      </c>
      <c r="AO83" s="245">
        <f t="shared" si="24"/>
        <v>742.24166450000007</v>
      </c>
      <c r="AP83" s="245">
        <f t="shared" si="25"/>
        <v>809.70852608000064</v>
      </c>
    </row>
    <row r="85" spans="2:43" ht="15" customHeight="1">
      <c r="S85" s="322"/>
      <c r="T85" s="322"/>
      <c r="U85" s="322"/>
      <c r="V85" s="322"/>
      <c r="W85" s="322"/>
      <c r="X85" s="322"/>
      <c r="Y85" s="322"/>
      <c r="Z85" s="322"/>
      <c r="AA85" s="322"/>
      <c r="AB85" s="322"/>
      <c r="AC85" s="322"/>
      <c r="AD85" s="322"/>
      <c r="AE85" s="322"/>
      <c r="AF85" s="322"/>
      <c r="AG85" s="322"/>
      <c r="AH85" s="322"/>
      <c r="AI85" s="322"/>
      <c r="AJ85" s="322"/>
    </row>
    <row r="86" spans="2:43" ht="15" customHeight="1">
      <c r="S86" s="322"/>
      <c r="T86" s="322"/>
      <c r="U86" s="322"/>
      <c r="V86" s="322"/>
      <c r="W86" s="322"/>
      <c r="X86" s="322"/>
      <c r="Y86" s="322"/>
      <c r="Z86" s="322"/>
      <c r="AA86" s="322"/>
      <c r="AB86" s="322"/>
      <c r="AC86" s="322"/>
      <c r="AD86" s="322"/>
      <c r="AE86" s="322"/>
      <c r="AF86" s="322"/>
      <c r="AG86" s="322"/>
      <c r="AH86" s="322"/>
      <c r="AI86" s="322"/>
      <c r="AJ86" s="322"/>
      <c r="AM86" s="348"/>
      <c r="AN86" s="348"/>
      <c r="AO86" s="348"/>
      <c r="AP86" s="348"/>
      <c r="AQ86" s="349"/>
    </row>
    <row r="87" spans="2:43" ht="15" customHeight="1">
      <c r="S87" s="322"/>
      <c r="T87" s="322"/>
      <c r="U87" s="322"/>
      <c r="V87" s="322"/>
      <c r="W87" s="322"/>
      <c r="X87" s="322"/>
      <c r="Y87" s="322"/>
      <c r="Z87" s="322"/>
      <c r="AA87" s="322"/>
      <c r="AB87" s="322"/>
      <c r="AC87" s="322"/>
      <c r="AD87" s="322"/>
      <c r="AE87" s="322"/>
      <c r="AF87" s="322"/>
      <c r="AG87" s="322"/>
      <c r="AH87" s="322"/>
      <c r="AI87" s="322"/>
      <c r="AJ87" s="322"/>
      <c r="AM87" s="349"/>
      <c r="AN87" s="349"/>
      <c r="AO87" s="349"/>
      <c r="AP87" s="349"/>
    </row>
    <row r="88" spans="2:43" ht="15" customHeight="1">
      <c r="S88" s="322"/>
      <c r="T88" s="322"/>
      <c r="U88" s="322"/>
      <c r="V88" s="322"/>
      <c r="W88" s="322"/>
      <c r="X88" s="322"/>
      <c r="Y88" s="322"/>
      <c r="Z88" s="322"/>
      <c r="AA88" s="322"/>
      <c r="AB88" s="322"/>
      <c r="AC88" s="322"/>
      <c r="AD88" s="322"/>
      <c r="AE88" s="322"/>
      <c r="AF88" s="322"/>
      <c r="AG88" s="322"/>
      <c r="AH88" s="322"/>
      <c r="AI88" s="322"/>
      <c r="AJ88" s="322"/>
    </row>
    <row r="89" spans="2:43" ht="15" customHeight="1">
      <c r="S89" s="322"/>
      <c r="T89" s="322"/>
      <c r="U89" s="322"/>
      <c r="V89" s="322"/>
      <c r="W89" s="322"/>
      <c r="X89" s="322"/>
      <c r="Y89" s="322"/>
      <c r="Z89" s="322"/>
      <c r="AA89" s="322"/>
      <c r="AB89" s="322"/>
      <c r="AC89" s="322"/>
      <c r="AD89" s="322"/>
      <c r="AE89" s="322"/>
      <c r="AF89" s="322"/>
      <c r="AG89" s="322"/>
      <c r="AH89" s="322"/>
      <c r="AI89" s="322"/>
      <c r="AJ89" s="322"/>
    </row>
    <row r="90" spans="2:43" ht="15" customHeight="1">
      <c r="S90" s="322"/>
      <c r="T90" s="322"/>
      <c r="U90" s="322"/>
      <c r="V90" s="322"/>
      <c r="W90" s="322"/>
      <c r="X90" s="322"/>
      <c r="Y90" s="322"/>
      <c r="Z90" s="322"/>
      <c r="AA90" s="322"/>
      <c r="AB90" s="322"/>
      <c r="AC90" s="322"/>
      <c r="AD90" s="322"/>
      <c r="AE90" s="322"/>
      <c r="AF90" s="322"/>
      <c r="AG90" s="322"/>
      <c r="AH90" s="322"/>
      <c r="AI90" s="322"/>
      <c r="AJ90" s="322"/>
    </row>
    <row r="91" spans="2:43" ht="15" customHeight="1">
      <c r="S91" s="322"/>
      <c r="T91" s="322"/>
      <c r="U91" s="322"/>
      <c r="V91" s="322"/>
      <c r="W91" s="322"/>
      <c r="X91" s="322"/>
      <c r="Y91" s="322"/>
      <c r="Z91" s="322"/>
      <c r="AA91" s="322"/>
      <c r="AB91" s="322"/>
      <c r="AC91" s="322"/>
      <c r="AD91" s="322"/>
      <c r="AE91" s="322"/>
      <c r="AF91" s="322"/>
      <c r="AG91" s="322"/>
      <c r="AH91" s="322"/>
      <c r="AI91" s="322"/>
      <c r="AJ91" s="322"/>
    </row>
    <row r="92" spans="2:43" ht="15" customHeight="1">
      <c r="S92" s="322"/>
      <c r="T92" s="322"/>
      <c r="U92" s="322"/>
      <c r="V92" s="322"/>
      <c r="W92" s="322"/>
      <c r="X92" s="322"/>
      <c r="Y92" s="322"/>
      <c r="Z92" s="322"/>
      <c r="AA92" s="322"/>
      <c r="AB92" s="322"/>
      <c r="AC92" s="322"/>
      <c r="AD92" s="322"/>
      <c r="AE92" s="322"/>
      <c r="AF92" s="322"/>
      <c r="AG92" s="322"/>
      <c r="AH92" s="322"/>
      <c r="AI92" s="322"/>
      <c r="AJ92" s="322"/>
    </row>
    <row r="93" spans="2:43" ht="15" customHeight="1">
      <c r="S93" s="322"/>
      <c r="T93" s="322"/>
      <c r="U93" s="322"/>
      <c r="V93" s="322"/>
      <c r="W93" s="322"/>
      <c r="X93" s="322"/>
      <c r="Y93" s="322"/>
      <c r="Z93" s="322"/>
      <c r="AA93" s="322"/>
      <c r="AB93" s="322"/>
      <c r="AC93" s="322"/>
      <c r="AD93" s="322"/>
      <c r="AE93" s="322"/>
      <c r="AF93" s="322"/>
      <c r="AG93" s="322"/>
      <c r="AH93" s="322"/>
      <c r="AI93" s="322"/>
      <c r="AJ93" s="322"/>
    </row>
    <row r="94" spans="2:43" ht="15" customHeight="1">
      <c r="S94" s="322"/>
      <c r="T94" s="322"/>
      <c r="U94" s="322"/>
      <c r="V94" s="322"/>
      <c r="W94" s="322"/>
      <c r="X94" s="322"/>
      <c r="Y94" s="322"/>
      <c r="Z94" s="322"/>
      <c r="AA94" s="322"/>
      <c r="AB94" s="322"/>
      <c r="AC94" s="322"/>
      <c r="AD94" s="322"/>
      <c r="AE94" s="322"/>
      <c r="AF94" s="322"/>
      <c r="AG94" s="322"/>
      <c r="AH94" s="322"/>
      <c r="AI94" s="322"/>
      <c r="AJ94" s="322"/>
    </row>
    <row r="95" spans="2:43" ht="15" customHeight="1">
      <c r="S95" s="322"/>
      <c r="T95" s="322"/>
      <c r="U95" s="322"/>
      <c r="V95" s="322"/>
      <c r="W95" s="322"/>
      <c r="X95" s="322"/>
      <c r="Y95" s="322"/>
      <c r="Z95" s="322"/>
      <c r="AA95" s="322"/>
      <c r="AB95" s="322"/>
      <c r="AC95" s="322"/>
      <c r="AD95" s="322"/>
      <c r="AE95" s="322"/>
      <c r="AF95" s="322"/>
      <c r="AG95" s="322"/>
      <c r="AH95" s="322"/>
      <c r="AI95" s="322"/>
      <c r="AJ95" s="322"/>
    </row>
    <row r="96" spans="2:43" ht="15" customHeight="1">
      <c r="S96" s="322"/>
      <c r="T96" s="322"/>
      <c r="U96" s="322"/>
      <c r="V96" s="322"/>
      <c r="W96" s="322"/>
      <c r="X96" s="322"/>
      <c r="Y96" s="322"/>
      <c r="Z96" s="322"/>
      <c r="AA96" s="322"/>
      <c r="AB96" s="322"/>
      <c r="AC96" s="322"/>
      <c r="AD96" s="322"/>
      <c r="AE96" s="322"/>
      <c r="AF96" s="322"/>
      <c r="AG96" s="322"/>
      <c r="AH96" s="322"/>
      <c r="AI96" s="322"/>
      <c r="AJ96" s="322"/>
    </row>
    <row r="97" spans="19:36" ht="15" customHeight="1">
      <c r="S97" s="322"/>
      <c r="T97" s="322"/>
      <c r="U97" s="322"/>
      <c r="V97" s="322"/>
      <c r="W97" s="322"/>
      <c r="X97" s="322"/>
      <c r="Y97" s="322"/>
      <c r="Z97" s="322"/>
      <c r="AA97" s="322"/>
      <c r="AB97" s="322"/>
      <c r="AC97" s="322"/>
      <c r="AD97" s="322"/>
      <c r="AE97" s="322"/>
      <c r="AF97" s="322"/>
      <c r="AG97" s="322"/>
      <c r="AH97" s="322"/>
      <c r="AI97" s="322"/>
      <c r="AJ97" s="322"/>
    </row>
    <row r="98" spans="19:36" ht="15" customHeight="1">
      <c r="S98" s="322"/>
      <c r="T98" s="322"/>
      <c r="U98" s="322"/>
      <c r="V98" s="322"/>
      <c r="W98" s="322"/>
      <c r="X98" s="322"/>
      <c r="Y98" s="322"/>
      <c r="Z98" s="322"/>
      <c r="AA98" s="322"/>
      <c r="AB98" s="322"/>
      <c r="AC98" s="322"/>
      <c r="AD98" s="322"/>
      <c r="AE98" s="322"/>
      <c r="AF98" s="322"/>
      <c r="AG98" s="322"/>
      <c r="AH98" s="322"/>
      <c r="AI98" s="322"/>
      <c r="AJ98" s="322"/>
    </row>
    <row r="99" spans="19:36" ht="15" customHeight="1">
      <c r="S99" s="322"/>
      <c r="T99" s="322"/>
      <c r="U99" s="322"/>
      <c r="V99" s="322"/>
      <c r="W99" s="322"/>
      <c r="X99" s="322"/>
      <c r="Y99" s="322"/>
      <c r="Z99" s="322"/>
      <c r="AA99" s="322"/>
      <c r="AB99" s="322"/>
      <c r="AC99" s="322"/>
      <c r="AD99" s="322"/>
      <c r="AE99" s="322"/>
      <c r="AF99" s="322"/>
      <c r="AG99" s="322"/>
      <c r="AH99" s="322"/>
      <c r="AI99" s="322"/>
      <c r="AJ99" s="322"/>
    </row>
    <row r="100" spans="19:36" ht="15" customHeight="1">
      <c r="S100" s="322"/>
      <c r="T100" s="322"/>
      <c r="U100" s="322"/>
      <c r="V100" s="322"/>
      <c r="W100" s="322"/>
      <c r="X100" s="322"/>
      <c r="Y100" s="322"/>
      <c r="Z100" s="322"/>
      <c r="AA100" s="322"/>
      <c r="AB100" s="322"/>
      <c r="AC100" s="322"/>
      <c r="AD100" s="322"/>
      <c r="AE100" s="322"/>
      <c r="AF100" s="322"/>
      <c r="AG100" s="322"/>
      <c r="AH100" s="322"/>
      <c r="AI100" s="322"/>
      <c r="AJ100" s="322"/>
    </row>
    <row r="101" spans="19:36" ht="15" customHeight="1">
      <c r="S101" s="322"/>
      <c r="T101" s="322"/>
      <c r="U101" s="322"/>
      <c r="V101" s="322"/>
      <c r="W101" s="322"/>
      <c r="X101" s="322"/>
      <c r="Y101" s="322"/>
      <c r="Z101" s="322"/>
      <c r="AA101" s="322"/>
      <c r="AB101" s="322"/>
      <c r="AC101" s="322"/>
      <c r="AD101" s="322"/>
      <c r="AE101" s="322"/>
      <c r="AF101" s="322"/>
      <c r="AG101" s="322"/>
      <c r="AH101" s="322"/>
      <c r="AI101" s="322"/>
      <c r="AJ101" s="322"/>
    </row>
    <row r="102" spans="19:36" ht="15" customHeight="1">
      <c r="S102" s="322"/>
      <c r="T102" s="322"/>
      <c r="U102" s="322"/>
      <c r="V102" s="322"/>
      <c r="W102" s="322"/>
      <c r="X102" s="322"/>
      <c r="Y102" s="322"/>
      <c r="Z102" s="322"/>
      <c r="AA102" s="322"/>
      <c r="AB102" s="322"/>
      <c r="AC102" s="322"/>
      <c r="AD102" s="322"/>
      <c r="AE102" s="322"/>
      <c r="AF102" s="322"/>
      <c r="AG102" s="322"/>
      <c r="AH102" s="322"/>
      <c r="AI102" s="322"/>
      <c r="AJ102" s="322"/>
    </row>
    <row r="103" spans="19:36" ht="15" customHeight="1">
      <c r="S103" s="322"/>
      <c r="T103" s="322"/>
      <c r="U103" s="322"/>
      <c r="V103" s="322"/>
      <c r="W103" s="322"/>
      <c r="X103" s="322"/>
      <c r="Y103" s="322"/>
      <c r="Z103" s="322"/>
      <c r="AA103" s="322"/>
      <c r="AB103" s="322"/>
      <c r="AC103" s="322"/>
      <c r="AD103" s="322"/>
      <c r="AE103" s="322"/>
      <c r="AF103" s="322"/>
      <c r="AG103" s="322"/>
      <c r="AH103" s="322"/>
      <c r="AI103" s="322"/>
      <c r="AJ103" s="322"/>
    </row>
    <row r="104" spans="19:36" ht="15" customHeight="1">
      <c r="S104" s="322"/>
      <c r="T104" s="322"/>
      <c r="U104" s="322"/>
      <c r="V104" s="322"/>
      <c r="W104" s="322"/>
      <c r="X104" s="322"/>
      <c r="Y104" s="322"/>
      <c r="Z104" s="322"/>
      <c r="AA104" s="322"/>
      <c r="AB104" s="322"/>
      <c r="AC104" s="322"/>
      <c r="AD104" s="322"/>
      <c r="AE104" s="322"/>
      <c r="AF104" s="322"/>
      <c r="AG104" s="322"/>
      <c r="AH104" s="322"/>
      <c r="AI104" s="322"/>
      <c r="AJ104" s="322"/>
    </row>
    <row r="105" spans="19:36" ht="15" customHeight="1">
      <c r="S105" s="322"/>
      <c r="T105" s="322"/>
      <c r="U105" s="322"/>
      <c r="V105" s="322"/>
      <c r="W105" s="322"/>
      <c r="X105" s="322"/>
      <c r="Y105" s="322"/>
      <c r="Z105" s="322"/>
      <c r="AA105" s="322"/>
      <c r="AB105" s="322"/>
      <c r="AC105" s="322"/>
      <c r="AD105" s="322"/>
      <c r="AE105" s="322"/>
      <c r="AF105" s="322"/>
      <c r="AG105" s="322"/>
      <c r="AH105" s="322"/>
      <c r="AI105" s="322"/>
      <c r="AJ105" s="322"/>
    </row>
    <row r="106" spans="19:36" ht="15" customHeight="1">
      <c r="S106" s="322"/>
      <c r="T106" s="322"/>
      <c r="U106" s="322"/>
      <c r="V106" s="322"/>
      <c r="W106" s="322"/>
      <c r="X106" s="322"/>
      <c r="Y106" s="322"/>
      <c r="Z106" s="322"/>
      <c r="AA106" s="322"/>
      <c r="AB106" s="322"/>
      <c r="AC106" s="322"/>
      <c r="AD106" s="322"/>
      <c r="AE106" s="322"/>
      <c r="AF106" s="322"/>
      <c r="AG106" s="322"/>
      <c r="AH106" s="322"/>
      <c r="AI106" s="322"/>
      <c r="AJ106" s="322"/>
    </row>
    <row r="107" spans="19:36" ht="15" customHeight="1">
      <c r="S107" s="322"/>
      <c r="T107" s="322"/>
      <c r="U107" s="322"/>
      <c r="V107" s="322"/>
      <c r="W107" s="322"/>
      <c r="X107" s="322"/>
      <c r="Y107" s="322"/>
      <c r="Z107" s="322"/>
      <c r="AA107" s="322"/>
      <c r="AB107" s="322"/>
      <c r="AC107" s="322"/>
      <c r="AD107" s="322"/>
      <c r="AE107" s="322"/>
      <c r="AF107" s="322"/>
      <c r="AG107" s="322"/>
      <c r="AH107" s="322"/>
      <c r="AI107" s="322"/>
      <c r="AJ107" s="322"/>
    </row>
    <row r="108" spans="19:36" ht="15" customHeight="1">
      <c r="S108" s="322"/>
      <c r="T108" s="322"/>
      <c r="U108" s="322"/>
      <c r="V108" s="322"/>
      <c r="W108" s="322"/>
      <c r="X108" s="322"/>
      <c r="Y108" s="322"/>
      <c r="Z108" s="322"/>
      <c r="AA108" s="322"/>
      <c r="AB108" s="322"/>
      <c r="AC108" s="322"/>
      <c r="AD108" s="322"/>
      <c r="AE108" s="322"/>
      <c r="AF108" s="322"/>
      <c r="AG108" s="322"/>
      <c r="AH108" s="322"/>
      <c r="AI108" s="322"/>
      <c r="AJ108" s="322"/>
    </row>
  </sheetData>
  <hyperlinks>
    <hyperlink ref="B2" location="Sumário!A1" display="Sumário" xr:uid="{C561A574-E7D3-4DDB-83AB-4A7122FACABB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C50F8-F0C1-401F-9141-8FEAE5C1EDAC}">
  <sheetPr>
    <tabColor rgb="FF92D050"/>
  </sheetPr>
  <dimension ref="B1:AP31"/>
  <sheetViews>
    <sheetView showGridLines="0" zoomScale="85" zoomScaleNormal="85" workbookViewId="0">
      <pane xSplit="2" ySplit="4" topLeftCell="AA5" activePane="bottomRight" state="frozen"/>
      <selection activeCell="B2" sqref="B2"/>
      <selection pane="topRight" activeCell="B2" sqref="B2"/>
      <selection pane="bottomLeft" activeCell="B2" sqref="B2"/>
      <selection pane="bottomRight" activeCell="AJ1" sqref="AJ1"/>
    </sheetView>
  </sheetViews>
  <sheetFormatPr defaultColWidth="10.6640625" defaultRowHeight="15" customHeight="1" outlineLevelCol="1"/>
  <cols>
    <col min="1" max="1" width="1.6640625" customWidth="1"/>
    <col min="2" max="2" width="45.6640625" customWidth="1"/>
    <col min="3" max="10" width="10.6640625" hidden="1" customWidth="1" outlineLevel="1"/>
    <col min="11" max="11" width="10.6640625" hidden="1" customWidth="1" outlineLevel="1" collapsed="1"/>
    <col min="12" max="14" width="10.6640625" hidden="1" customWidth="1" outlineLevel="1"/>
    <col min="15" max="15" width="10.6640625" collapsed="1"/>
  </cols>
  <sheetData>
    <row r="1" spans="2:42" ht="18">
      <c r="B1" s="332" t="s">
        <v>370</v>
      </c>
    </row>
    <row r="2" spans="2:42" ht="14.4">
      <c r="B2" s="280" t="s">
        <v>379</v>
      </c>
    </row>
    <row r="3" spans="2:42" ht="14.4"/>
    <row r="4" spans="2:42" ht="14.4">
      <c r="B4" s="211" t="s">
        <v>217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77" t="str">
        <f>'Histórico Ebitda LTM'!O4</f>
        <v>1T21</v>
      </c>
      <c r="P4" s="177" t="str">
        <f>'Histórico Ebitda LTM'!P4</f>
        <v>2T21</v>
      </c>
      <c r="Q4" s="177" t="str">
        <f>'Histórico Ebitda LTM'!Q4</f>
        <v>3T21</v>
      </c>
      <c r="R4" s="177" t="str">
        <f>'Histórico Ebitda LTM'!R4</f>
        <v>4T21</v>
      </c>
      <c r="S4" s="177" t="str">
        <f>'Histórico Ebitda LTM'!S4</f>
        <v>1T22</v>
      </c>
      <c r="T4" s="177" t="str">
        <f>'Histórico Ebitda LTM'!T4</f>
        <v>2T22</v>
      </c>
      <c r="U4" s="177" t="str">
        <f>'Histórico Ebitda LTM'!U4</f>
        <v>3T22</v>
      </c>
      <c r="V4" s="177" t="str">
        <f>'Histórico Ebitda LTM'!V4</f>
        <v>4T22</v>
      </c>
      <c r="W4" s="177" t="str">
        <f>'Histórico Ebitda LTM'!W4</f>
        <v>1T23</v>
      </c>
      <c r="X4" s="177" t="str">
        <f>'Histórico Ebitda LTM'!X4</f>
        <v>2T23</v>
      </c>
      <c r="Y4" s="177" t="str">
        <f>'Histórico Ebitda LTM'!Y4</f>
        <v>3T23</v>
      </c>
      <c r="Z4" s="177" t="str">
        <f>'Histórico Ebitda LTM'!Z4</f>
        <v>4T23</v>
      </c>
      <c r="AA4" s="177" t="str">
        <f>'Histórico Ebitda LTM'!AA4</f>
        <v>1T24</v>
      </c>
      <c r="AB4" s="177" t="str">
        <f>'Histórico Ebitda LTM'!AB4</f>
        <v>2T24</v>
      </c>
      <c r="AC4" s="177" t="str">
        <f>'Histórico Ebitda LTM'!AC4</f>
        <v>3T24</v>
      </c>
      <c r="AD4" s="177" t="str">
        <f>'Histórico Ebitda LTM'!AD4</f>
        <v>4T24</v>
      </c>
      <c r="AE4" s="177" t="str">
        <f>'Histórico Ebitda LTM'!AE4</f>
        <v>1T25</v>
      </c>
      <c r="AF4" s="177" t="str">
        <f>'Histórico Ebitda LTM'!AF4</f>
        <v>2T25</v>
      </c>
      <c r="AG4" s="177" t="str">
        <f>'Histórico Ebitda LTM'!AG4</f>
        <v>3T25</v>
      </c>
      <c r="AH4" s="177" t="str">
        <f>'Histórico Ebitda LTM'!AH4</f>
        <v>4T25</v>
      </c>
      <c r="AI4" s="177" t="str">
        <f>'Histórico Ebitda LTM'!AI4</f>
        <v>1T26</v>
      </c>
      <c r="AJ4" s="177" t="str">
        <f>'Histórico Ebitda LTM'!AJ4</f>
        <v>2T26</v>
      </c>
      <c r="AL4" s="177">
        <v>2021</v>
      </c>
      <c r="AM4" s="177">
        <v>2022</v>
      </c>
      <c r="AN4" s="177">
        <v>2023</v>
      </c>
      <c r="AO4" s="177">
        <v>2024</v>
      </c>
      <c r="AP4" s="177">
        <v>2025</v>
      </c>
    </row>
    <row r="5" spans="2:42" ht="14.4">
      <c r="B5" s="202" t="s">
        <v>333</v>
      </c>
      <c r="C5" s="212" t="s">
        <v>340</v>
      </c>
      <c r="D5" s="212" t="s">
        <v>340</v>
      </c>
      <c r="E5" s="212" t="s">
        <v>340</v>
      </c>
      <c r="F5" s="212" t="s">
        <v>340</v>
      </c>
      <c r="G5" s="212" t="s">
        <v>340</v>
      </c>
      <c r="H5" s="212" t="s">
        <v>340</v>
      </c>
      <c r="I5" s="212" t="s">
        <v>340</v>
      </c>
      <c r="J5" s="212" t="s">
        <v>340</v>
      </c>
      <c r="K5" s="212" t="s">
        <v>340</v>
      </c>
      <c r="L5" s="212" t="s">
        <v>340</v>
      </c>
      <c r="M5" s="212" t="s">
        <v>340</v>
      </c>
      <c r="N5" s="212" t="s">
        <v>340</v>
      </c>
      <c r="O5" s="210">
        <v>52.097000000000001</v>
      </c>
      <c r="P5" s="210">
        <v>4.9799999999999969</v>
      </c>
      <c r="Q5" s="210">
        <v>14.492999999999995</v>
      </c>
      <c r="R5" s="210">
        <v>-152.898</v>
      </c>
      <c r="S5" s="210">
        <v>-83.355999999999995</v>
      </c>
      <c r="T5" s="210">
        <v>-45.863</v>
      </c>
      <c r="U5" s="210">
        <v>-28.771000000000015</v>
      </c>
      <c r="V5" s="210">
        <v>169.44400000000002</v>
      </c>
      <c r="W5" s="210">
        <v>-41.348999999999997</v>
      </c>
      <c r="X5" s="210">
        <v>-57.814</v>
      </c>
      <c r="Y5" s="210">
        <v>-12.528999999999996</v>
      </c>
      <c r="Z5" s="210">
        <v>-101.48</v>
      </c>
      <c r="AA5" s="210">
        <v>97.525999999999996</v>
      </c>
      <c r="AB5" s="210">
        <v>4.3050000000000068</v>
      </c>
      <c r="AC5" s="210">
        <v>53.736000000000004</v>
      </c>
      <c r="AD5" s="210">
        <v>48.876999999999981</v>
      </c>
      <c r="AE5" s="210">
        <v>140.203</v>
      </c>
      <c r="AF5" s="210">
        <v>36.924999999999983</v>
      </c>
      <c r="AG5" s="210">
        <v>68.541000000000025</v>
      </c>
      <c r="AH5" s="210">
        <v>10.996000000000009</v>
      </c>
      <c r="AI5" s="210">
        <v>138.95099999999999</v>
      </c>
      <c r="AJ5" s="210">
        <v>66.421000000000021</v>
      </c>
      <c r="AL5" s="210">
        <v>-81.328000000000003</v>
      </c>
      <c r="AM5" s="210">
        <v>11.454000000000008</v>
      </c>
      <c r="AN5" s="210">
        <v>-213.172</v>
      </c>
      <c r="AO5" s="210">
        <f>SUM(AA5:AD5)</f>
        <v>204.44399999999999</v>
      </c>
      <c r="AP5" s="210">
        <f>SUM(AE5:AH5)</f>
        <v>256.66500000000002</v>
      </c>
    </row>
    <row r="6" spans="2:42" ht="14.4">
      <c r="B6" s="204" t="s">
        <v>229</v>
      </c>
      <c r="C6" s="213" t="s">
        <v>340</v>
      </c>
      <c r="D6" s="213" t="s">
        <v>340</v>
      </c>
      <c r="E6" s="213" t="s">
        <v>340</v>
      </c>
      <c r="F6" s="213" t="s">
        <v>340</v>
      </c>
      <c r="G6" s="213" t="s">
        <v>340</v>
      </c>
      <c r="H6" s="213" t="s">
        <v>340</v>
      </c>
      <c r="I6" s="213" t="s">
        <v>340</v>
      </c>
      <c r="J6" s="213" t="s">
        <v>340</v>
      </c>
      <c r="K6" s="213" t="s">
        <v>340</v>
      </c>
      <c r="L6" s="213" t="s">
        <v>340</v>
      </c>
      <c r="M6" s="213" t="s">
        <v>340</v>
      </c>
      <c r="N6" s="213" t="s">
        <v>340</v>
      </c>
      <c r="O6" s="205">
        <v>18.638000000000005</v>
      </c>
      <c r="P6" s="205">
        <v>43.595999999999997</v>
      </c>
      <c r="Q6" s="205">
        <v>13.222999999999999</v>
      </c>
      <c r="R6" s="205">
        <v>52.890999999999984</v>
      </c>
      <c r="S6" s="205">
        <v>65.704999999999998</v>
      </c>
      <c r="T6" s="205">
        <v>56.230999999999995</v>
      </c>
      <c r="U6" s="205">
        <v>31.970000000000006</v>
      </c>
      <c r="V6" s="205">
        <v>39.515000000000008</v>
      </c>
      <c r="W6" s="205">
        <v>59.206999999999994</v>
      </c>
      <c r="X6" s="205">
        <v>47.381000000000007</v>
      </c>
      <c r="Y6" s="205">
        <v>72.792000000000002</v>
      </c>
      <c r="Z6" s="205">
        <v>64.410999999999973</v>
      </c>
      <c r="AA6" s="205">
        <v>69.415999999999997</v>
      </c>
      <c r="AB6" s="205">
        <v>59.236000000000004</v>
      </c>
      <c r="AC6" s="205">
        <v>48.035000000000011</v>
      </c>
      <c r="AD6" s="205">
        <v>6.0620000000000012</v>
      </c>
      <c r="AE6" s="205">
        <v>55.798999999999999</v>
      </c>
      <c r="AF6" s="205">
        <v>54.408999999999999</v>
      </c>
      <c r="AG6" s="205">
        <v>45.248999999999995</v>
      </c>
      <c r="AH6" s="205">
        <v>68.745999999999995</v>
      </c>
      <c r="AI6" s="205">
        <v>62.561000000000007</v>
      </c>
      <c r="AJ6" s="205">
        <v>68.959000000000003</v>
      </c>
      <c r="AL6" s="205">
        <v>128.34799999999998</v>
      </c>
      <c r="AM6" s="205">
        <v>193.42100000000002</v>
      </c>
      <c r="AN6" s="205">
        <v>243.79099999999997</v>
      </c>
      <c r="AO6" s="205">
        <f t="shared" ref="AO6:AO25" si="0">SUM(AA6:AD6)</f>
        <v>182.74900000000002</v>
      </c>
      <c r="AP6" s="205">
        <f t="shared" ref="AP6:AP25" si="1">SUM(AE6:AH6)</f>
        <v>224.20299999999997</v>
      </c>
    </row>
    <row r="7" spans="2:42" ht="14.4">
      <c r="B7" s="204" t="s">
        <v>38</v>
      </c>
      <c r="C7" s="213" t="s">
        <v>340</v>
      </c>
      <c r="D7" s="213" t="s">
        <v>340</v>
      </c>
      <c r="E7" s="213" t="s">
        <v>340</v>
      </c>
      <c r="F7" s="213" t="s">
        <v>340</v>
      </c>
      <c r="G7" s="213" t="s">
        <v>340</v>
      </c>
      <c r="H7" s="213" t="s">
        <v>340</v>
      </c>
      <c r="I7" s="213" t="s">
        <v>340</v>
      </c>
      <c r="J7" s="213" t="s">
        <v>340</v>
      </c>
      <c r="K7" s="213" t="s">
        <v>340</v>
      </c>
      <c r="L7" s="213" t="s">
        <v>340</v>
      </c>
      <c r="M7" s="213" t="s">
        <v>340</v>
      </c>
      <c r="N7" s="213" t="s">
        <v>340</v>
      </c>
      <c r="O7" s="206">
        <v>44.624999999999993</v>
      </c>
      <c r="P7" s="206">
        <v>82.794000000000011</v>
      </c>
      <c r="Q7" s="206">
        <v>147.75900000000001</v>
      </c>
      <c r="R7" s="206">
        <v>144.93700000000001</v>
      </c>
      <c r="S7" s="206">
        <v>140.72199999999998</v>
      </c>
      <c r="T7" s="206">
        <v>137.464</v>
      </c>
      <c r="U7" s="206">
        <v>141.07600000000002</v>
      </c>
      <c r="V7" s="206">
        <v>142.08399999999997</v>
      </c>
      <c r="W7" s="206">
        <v>176.095</v>
      </c>
      <c r="X7" s="206">
        <v>126.61099999999999</v>
      </c>
      <c r="Y7" s="206">
        <v>132.44699999999997</v>
      </c>
      <c r="Z7" s="206">
        <v>122.67900000000004</v>
      </c>
      <c r="AA7" s="206">
        <v>129.71</v>
      </c>
      <c r="AB7" s="206">
        <v>130.018</v>
      </c>
      <c r="AC7" s="206">
        <v>109.21999999999998</v>
      </c>
      <c r="AD7" s="206">
        <v>112.08800000000001</v>
      </c>
      <c r="AE7" s="206">
        <v>109.226</v>
      </c>
      <c r="AF7" s="206">
        <v>108.35400000000001</v>
      </c>
      <c r="AG7" s="206">
        <v>104.16799999999998</v>
      </c>
      <c r="AH7" s="206">
        <v>104.48799999999997</v>
      </c>
      <c r="AI7" s="206">
        <v>102.819</v>
      </c>
      <c r="AJ7" s="206">
        <v>95.379000000000005</v>
      </c>
      <c r="AL7" s="206">
        <v>420.11500000000001</v>
      </c>
      <c r="AM7" s="206">
        <v>561.346</v>
      </c>
      <c r="AN7" s="206">
        <v>557.83200000000011</v>
      </c>
      <c r="AO7" s="206">
        <f t="shared" si="0"/>
        <v>481.036</v>
      </c>
      <c r="AP7" s="206">
        <f t="shared" si="1"/>
        <v>426.23599999999999</v>
      </c>
    </row>
    <row r="8" spans="2:42" ht="14.4">
      <c r="B8" s="204" t="s">
        <v>320</v>
      </c>
      <c r="C8" s="213" t="s">
        <v>340</v>
      </c>
      <c r="D8" s="213" t="s">
        <v>340</v>
      </c>
      <c r="E8" s="213" t="s">
        <v>340</v>
      </c>
      <c r="F8" s="213" t="s">
        <v>340</v>
      </c>
      <c r="G8" s="213" t="s">
        <v>340</v>
      </c>
      <c r="H8" s="213" t="s">
        <v>340</v>
      </c>
      <c r="I8" s="213" t="s">
        <v>340</v>
      </c>
      <c r="J8" s="213" t="s">
        <v>340</v>
      </c>
      <c r="K8" s="213" t="s">
        <v>340</v>
      </c>
      <c r="L8" s="213" t="s">
        <v>340</v>
      </c>
      <c r="M8" s="213" t="s">
        <v>340</v>
      </c>
      <c r="N8" s="213" t="s">
        <v>340</v>
      </c>
      <c r="O8" s="206">
        <v>50.757999999999996</v>
      </c>
      <c r="P8" s="206">
        <v>71.933000000000007</v>
      </c>
      <c r="Q8" s="206">
        <v>131.24</v>
      </c>
      <c r="R8" s="206">
        <v>213.49199999999999</v>
      </c>
      <c r="S8" s="206">
        <v>275.08299999999997</v>
      </c>
      <c r="T8" s="206">
        <v>187.53400000000005</v>
      </c>
      <c r="U8" s="206">
        <v>205.57099999999997</v>
      </c>
      <c r="V8" s="206">
        <v>179.76900000000006</v>
      </c>
      <c r="W8" s="206">
        <v>218.12100000000001</v>
      </c>
      <c r="X8" s="206">
        <v>191.43600000000001</v>
      </c>
      <c r="Y8" s="206">
        <v>191.52700000000004</v>
      </c>
      <c r="Z8" s="206">
        <v>173.11400000000003</v>
      </c>
      <c r="AA8" s="206">
        <v>168.99799999999999</v>
      </c>
      <c r="AB8" s="206">
        <v>178.37599999999998</v>
      </c>
      <c r="AC8" s="206">
        <v>165.6</v>
      </c>
      <c r="AD8" s="206">
        <v>171.62800000000004</v>
      </c>
      <c r="AE8" s="206">
        <v>185.05799999999999</v>
      </c>
      <c r="AF8" s="206">
        <v>200.62899999999999</v>
      </c>
      <c r="AG8" s="206">
        <v>218.06099999999995</v>
      </c>
      <c r="AH8" s="206">
        <v>187.42500000000007</v>
      </c>
      <c r="AI8" s="206">
        <v>219.91499999999999</v>
      </c>
      <c r="AJ8" s="206">
        <v>219.51299999999998</v>
      </c>
      <c r="AL8" s="206">
        <v>467.423</v>
      </c>
      <c r="AM8" s="206">
        <v>847.95700000000011</v>
      </c>
      <c r="AN8" s="206">
        <v>774.19800000000009</v>
      </c>
      <c r="AO8" s="206">
        <f t="shared" si="0"/>
        <v>684.60199999999998</v>
      </c>
      <c r="AP8" s="206">
        <f t="shared" si="1"/>
        <v>791.173</v>
      </c>
    </row>
    <row r="9" spans="2:42" ht="14.4">
      <c r="B9" s="204" t="s">
        <v>321</v>
      </c>
      <c r="C9" s="213" t="s">
        <v>340</v>
      </c>
      <c r="D9" s="213" t="s">
        <v>340</v>
      </c>
      <c r="E9" s="213" t="s">
        <v>340</v>
      </c>
      <c r="F9" s="213" t="s">
        <v>340</v>
      </c>
      <c r="G9" s="213" t="s">
        <v>340</v>
      </c>
      <c r="H9" s="213" t="s">
        <v>340</v>
      </c>
      <c r="I9" s="213" t="s">
        <v>340</v>
      </c>
      <c r="J9" s="213" t="s">
        <v>340</v>
      </c>
      <c r="K9" s="213" t="s">
        <v>340</v>
      </c>
      <c r="L9" s="213" t="s">
        <v>340</v>
      </c>
      <c r="M9" s="213" t="s">
        <v>340</v>
      </c>
      <c r="N9" s="213" t="s">
        <v>340</v>
      </c>
      <c r="O9" s="206">
        <v>-3.084000000000001</v>
      </c>
      <c r="P9" s="206">
        <v>-15.813999999999998</v>
      </c>
      <c r="Q9" s="206">
        <v>-70.509</v>
      </c>
      <c r="R9" s="206">
        <v>-0.90000000000000102</v>
      </c>
      <c r="S9" s="206">
        <v>-3.1680000000000001</v>
      </c>
      <c r="T9" s="206">
        <v>-1.85</v>
      </c>
      <c r="U9" s="206">
        <v>-29.326000000000008</v>
      </c>
      <c r="V9" s="206">
        <v>-309.70899999999995</v>
      </c>
      <c r="W9" s="206">
        <v>31.634</v>
      </c>
      <c r="X9" s="206">
        <v>-4.7289999999999992</v>
      </c>
      <c r="Y9" s="206">
        <v>-18.439999999999998</v>
      </c>
      <c r="Z9" s="206">
        <v>63.172999999999988</v>
      </c>
      <c r="AA9" s="206">
        <v>16.654</v>
      </c>
      <c r="AB9" s="206">
        <v>16.791000000000004</v>
      </c>
      <c r="AC9" s="206">
        <v>-2.833000000000002</v>
      </c>
      <c r="AD9" s="206">
        <v>-7.8520000000000039</v>
      </c>
      <c r="AE9" s="206">
        <v>11.11</v>
      </c>
      <c r="AF9" s="206">
        <v>24.158000000000001</v>
      </c>
      <c r="AG9" s="206">
        <v>18.059000000000001</v>
      </c>
      <c r="AH9" s="206">
        <v>30.652999999999992</v>
      </c>
      <c r="AI9" s="206">
        <v>14.913</v>
      </c>
      <c r="AJ9" s="206">
        <v>19.439000000000004</v>
      </c>
      <c r="AL9" s="206">
        <v>-90.307000000000002</v>
      </c>
      <c r="AM9" s="206">
        <v>-344.05299999999994</v>
      </c>
      <c r="AN9" s="206">
        <v>71.637999999999991</v>
      </c>
      <c r="AO9" s="206">
        <f t="shared" si="0"/>
        <v>22.76</v>
      </c>
      <c r="AP9" s="206">
        <f t="shared" si="1"/>
        <v>83.97999999999999</v>
      </c>
    </row>
    <row r="10" spans="2:42" ht="14.4">
      <c r="B10" s="204" t="s">
        <v>322</v>
      </c>
      <c r="C10" s="213" t="s">
        <v>340</v>
      </c>
      <c r="D10" s="213" t="s">
        <v>340</v>
      </c>
      <c r="E10" s="213" t="s">
        <v>340</v>
      </c>
      <c r="F10" s="213" t="s">
        <v>340</v>
      </c>
      <c r="G10" s="213" t="s">
        <v>340</v>
      </c>
      <c r="H10" s="213" t="s">
        <v>340</v>
      </c>
      <c r="I10" s="213" t="s">
        <v>340</v>
      </c>
      <c r="J10" s="213" t="s">
        <v>340</v>
      </c>
      <c r="K10" s="213" t="s">
        <v>340</v>
      </c>
      <c r="L10" s="213" t="s">
        <v>340</v>
      </c>
      <c r="M10" s="213" t="s">
        <v>340</v>
      </c>
      <c r="N10" s="213" t="s">
        <v>340</v>
      </c>
      <c r="O10" s="206">
        <v>-43.36099999999999</v>
      </c>
      <c r="P10" s="206">
        <v>-33.578000000000003</v>
      </c>
      <c r="Q10" s="206">
        <v>-60.227000000000004</v>
      </c>
      <c r="R10" s="206">
        <v>-62.391999999999996</v>
      </c>
      <c r="S10" s="206">
        <v>-85.480999999999995</v>
      </c>
      <c r="T10" s="206">
        <v>-87.796999999999997</v>
      </c>
      <c r="U10" s="206">
        <v>-93.435999999999993</v>
      </c>
      <c r="V10" s="206">
        <v>-88.162999999999982</v>
      </c>
      <c r="W10" s="206">
        <v>-78.22</v>
      </c>
      <c r="X10" s="206">
        <v>-75.667999999999992</v>
      </c>
      <c r="Y10" s="206">
        <v>-72.920999999999992</v>
      </c>
      <c r="Z10" s="206">
        <v>-63.866000000000014</v>
      </c>
      <c r="AA10" s="206">
        <v>-69.23599999999999</v>
      </c>
      <c r="AB10" s="206">
        <v>-69.15100000000001</v>
      </c>
      <c r="AC10" s="206">
        <v>-68.128</v>
      </c>
      <c r="AD10" s="206">
        <v>-69.120999999999995</v>
      </c>
      <c r="AE10" s="206">
        <v>-70.516999999999996</v>
      </c>
      <c r="AF10" s="206">
        <v>-71.399000000000001</v>
      </c>
      <c r="AG10" s="206">
        <v>-71.304999999999993</v>
      </c>
      <c r="AH10" s="206">
        <v>-72.14800000000001</v>
      </c>
      <c r="AI10" s="206">
        <v>-74.709000000000003</v>
      </c>
      <c r="AJ10" s="206">
        <v>-68.903999999999996</v>
      </c>
      <c r="AL10" s="206">
        <v>-199.55799999999999</v>
      </c>
      <c r="AM10" s="206">
        <v>-354.87699999999995</v>
      </c>
      <c r="AN10" s="206">
        <v>-290.67499999999995</v>
      </c>
      <c r="AO10" s="206">
        <f t="shared" si="0"/>
        <v>-275.63599999999997</v>
      </c>
      <c r="AP10" s="206">
        <f t="shared" si="1"/>
        <v>-285.36900000000003</v>
      </c>
    </row>
    <row r="11" spans="2:42" ht="14.4">
      <c r="B11" s="204" t="s">
        <v>323</v>
      </c>
      <c r="C11" s="213" t="s">
        <v>340</v>
      </c>
      <c r="D11" s="213" t="s">
        <v>340</v>
      </c>
      <c r="E11" s="213" t="s">
        <v>340</v>
      </c>
      <c r="F11" s="213" t="s">
        <v>340</v>
      </c>
      <c r="G11" s="213" t="s">
        <v>340</v>
      </c>
      <c r="H11" s="213" t="s">
        <v>340</v>
      </c>
      <c r="I11" s="213" t="s">
        <v>340</v>
      </c>
      <c r="J11" s="213" t="s">
        <v>340</v>
      </c>
      <c r="K11" s="213" t="s">
        <v>340</v>
      </c>
      <c r="L11" s="213" t="s">
        <v>340</v>
      </c>
      <c r="M11" s="213" t="s">
        <v>340</v>
      </c>
      <c r="N11" s="213" t="s">
        <v>340</v>
      </c>
      <c r="O11" s="206">
        <v>0</v>
      </c>
      <c r="P11" s="206">
        <v>0</v>
      </c>
      <c r="Q11" s="206">
        <v>0</v>
      </c>
      <c r="R11" s="206">
        <v>0</v>
      </c>
      <c r="S11" s="206">
        <v>0</v>
      </c>
      <c r="T11" s="206">
        <v>0</v>
      </c>
      <c r="U11" s="206">
        <v>0</v>
      </c>
      <c r="V11" s="206">
        <v>0</v>
      </c>
      <c r="W11" s="206">
        <v>-11.686999999999999</v>
      </c>
      <c r="X11" s="206">
        <v>-16.885000000000002</v>
      </c>
      <c r="Y11" s="206">
        <v>1.2639999999999993</v>
      </c>
      <c r="Z11" s="206">
        <v>-4.5480000000000018</v>
      </c>
      <c r="AA11" s="206">
        <v>-3.7389999999999999</v>
      </c>
      <c r="AB11" s="206">
        <v>-1.407</v>
      </c>
      <c r="AC11" s="206">
        <v>-2.5830000000000002</v>
      </c>
      <c r="AD11" s="206">
        <v>-1.0550000000000006</v>
      </c>
      <c r="AE11" s="206">
        <v>-4.7939999999999996</v>
      </c>
      <c r="AF11" s="206">
        <v>-1.0550000000000006</v>
      </c>
      <c r="AG11" s="206">
        <v>-1.0549999999999997</v>
      </c>
      <c r="AH11" s="206">
        <v>-1.0549999999999997</v>
      </c>
      <c r="AI11" s="206">
        <v>-4.0910000000000002</v>
      </c>
      <c r="AJ11" s="206">
        <v>0</v>
      </c>
      <c r="AL11" s="206">
        <v>0</v>
      </c>
      <c r="AM11" s="206">
        <v>0</v>
      </c>
      <c r="AN11" s="206">
        <v>-31.856000000000005</v>
      </c>
      <c r="AO11" s="206">
        <f t="shared" si="0"/>
        <v>-8.7840000000000007</v>
      </c>
      <c r="AP11" s="206">
        <f t="shared" si="1"/>
        <v>-7.9589999999999996</v>
      </c>
    </row>
    <row r="12" spans="2:42" ht="14.4">
      <c r="B12" s="207" t="s">
        <v>324</v>
      </c>
      <c r="C12" s="212" t="s">
        <v>340</v>
      </c>
      <c r="D12" s="212" t="s">
        <v>340</v>
      </c>
      <c r="E12" s="212" t="s">
        <v>340</v>
      </c>
      <c r="F12" s="212" t="s">
        <v>340</v>
      </c>
      <c r="G12" s="212" t="s">
        <v>340</v>
      </c>
      <c r="H12" s="212" t="s">
        <v>340</v>
      </c>
      <c r="I12" s="212" t="s">
        <v>340</v>
      </c>
      <c r="J12" s="212" t="s">
        <v>340</v>
      </c>
      <c r="K12" s="212" t="s">
        <v>340</v>
      </c>
      <c r="L12" s="212" t="s">
        <v>340</v>
      </c>
      <c r="M12" s="212" t="s">
        <v>340</v>
      </c>
      <c r="N12" s="212" t="s">
        <v>340</v>
      </c>
      <c r="O12" s="203">
        <v>119.673</v>
      </c>
      <c r="P12" s="203">
        <v>153.911</v>
      </c>
      <c r="Q12" s="203">
        <v>175.97900000000001</v>
      </c>
      <c r="R12" s="203">
        <v>195.13000000000005</v>
      </c>
      <c r="S12" s="203">
        <v>309.50499999999994</v>
      </c>
      <c r="T12" s="203">
        <v>245.71900000000002</v>
      </c>
      <c r="U12" s="203">
        <v>227.084</v>
      </c>
      <c r="V12" s="203">
        <v>132.9400000000002</v>
      </c>
      <c r="W12" s="203">
        <v>353.80100000000004</v>
      </c>
      <c r="X12" s="203">
        <v>210.33200000000005</v>
      </c>
      <c r="Y12" s="203">
        <v>294.14000000000004</v>
      </c>
      <c r="Z12" s="203">
        <v>253.48300000000006</v>
      </c>
      <c r="AA12" s="203">
        <v>409.32900000000006</v>
      </c>
      <c r="AB12" s="203">
        <v>318.16800000000001</v>
      </c>
      <c r="AC12" s="203">
        <v>303.04699999999997</v>
      </c>
      <c r="AD12" s="203">
        <v>260.62700000000001</v>
      </c>
      <c r="AE12" s="203">
        <v>426.08500000000004</v>
      </c>
      <c r="AF12" s="203">
        <v>352.02100000000002</v>
      </c>
      <c r="AG12" s="203">
        <v>381.71799999999996</v>
      </c>
      <c r="AH12" s="203">
        <v>329.10499999999996</v>
      </c>
      <c r="AI12" s="203">
        <v>460.35899999999998</v>
      </c>
      <c r="AJ12" s="203">
        <v>400.80700000000002</v>
      </c>
      <c r="AL12" s="203">
        <v>644.69299999999998</v>
      </c>
      <c r="AM12" s="203">
        <v>915.24800000000027</v>
      </c>
      <c r="AN12" s="203">
        <v>1111.7560000000001</v>
      </c>
      <c r="AO12" s="203">
        <f t="shared" si="0"/>
        <v>1291.171</v>
      </c>
      <c r="AP12" s="203">
        <f t="shared" si="1"/>
        <v>1488.9290000000001</v>
      </c>
    </row>
    <row r="13" spans="2:42" ht="14.4">
      <c r="B13" s="204" t="s">
        <v>334</v>
      </c>
      <c r="C13" s="213" t="s">
        <v>340</v>
      </c>
      <c r="D13" s="213" t="s">
        <v>340</v>
      </c>
      <c r="E13" s="213" t="s">
        <v>340</v>
      </c>
      <c r="F13" s="213" t="s">
        <v>340</v>
      </c>
      <c r="G13" s="213" t="s">
        <v>340</v>
      </c>
      <c r="H13" s="213" t="s">
        <v>340</v>
      </c>
      <c r="I13" s="213" t="s">
        <v>340</v>
      </c>
      <c r="J13" s="213" t="s">
        <v>340</v>
      </c>
      <c r="K13" s="213" t="s">
        <v>340</v>
      </c>
      <c r="L13" s="213" t="s">
        <v>340</v>
      </c>
      <c r="M13" s="213" t="s">
        <v>340</v>
      </c>
      <c r="N13" s="213" t="s">
        <v>340</v>
      </c>
      <c r="O13" s="206">
        <v>-109.94900000000001</v>
      </c>
      <c r="P13" s="206">
        <v>23.693999999999996</v>
      </c>
      <c r="Q13" s="206">
        <v>49.766000000000005</v>
      </c>
      <c r="R13" s="206">
        <v>-161.34400000000002</v>
      </c>
      <c r="S13" s="206">
        <v>-104.235</v>
      </c>
      <c r="T13" s="206">
        <v>-164.43100000000004</v>
      </c>
      <c r="U13" s="206">
        <v>-42.268999999999977</v>
      </c>
      <c r="V13" s="206">
        <v>-143.60299999999995</v>
      </c>
      <c r="W13" s="206">
        <v>-122.32900000000001</v>
      </c>
      <c r="X13" s="206">
        <v>1.7429999999999879</v>
      </c>
      <c r="Y13" s="206">
        <v>113.06200000000001</v>
      </c>
      <c r="Z13" s="206">
        <v>-202.80500000000001</v>
      </c>
      <c r="AA13" s="206">
        <v>-104.63799999999974</v>
      </c>
      <c r="AB13" s="206">
        <v>-97.866000000000028</v>
      </c>
      <c r="AC13" s="206">
        <v>73.163000000000039</v>
      </c>
      <c r="AD13" s="206">
        <v>-202.37599999999998</v>
      </c>
      <c r="AE13" s="206">
        <v>-113.43999999999998</v>
      </c>
      <c r="AF13" s="206">
        <v>-147.77500000000001</v>
      </c>
      <c r="AG13" s="206">
        <v>90.834000000000032</v>
      </c>
      <c r="AH13" s="206">
        <v>-241.24700000000004</v>
      </c>
      <c r="AI13" s="206">
        <v>-106.97400000000002</v>
      </c>
      <c r="AJ13" s="206">
        <v>-202.17699999999996</v>
      </c>
      <c r="AL13" s="206">
        <v>-197.83300000000003</v>
      </c>
      <c r="AM13" s="206">
        <v>-454.53800000000001</v>
      </c>
      <c r="AN13" s="206">
        <v>-210.32900000000001</v>
      </c>
      <c r="AO13" s="206">
        <f t="shared" si="0"/>
        <v>-331.7169999999997</v>
      </c>
      <c r="AP13" s="206">
        <f t="shared" si="1"/>
        <v>-411.62799999999999</v>
      </c>
    </row>
    <row r="14" spans="2:42" ht="14.4">
      <c r="B14" s="204" t="s">
        <v>325</v>
      </c>
      <c r="C14" s="213" t="s">
        <v>340</v>
      </c>
      <c r="D14" s="213" t="s">
        <v>340</v>
      </c>
      <c r="E14" s="213" t="s">
        <v>340</v>
      </c>
      <c r="F14" s="213" t="s">
        <v>340</v>
      </c>
      <c r="G14" s="213" t="s">
        <v>340</v>
      </c>
      <c r="H14" s="213" t="s">
        <v>340</v>
      </c>
      <c r="I14" s="213" t="s">
        <v>340</v>
      </c>
      <c r="J14" s="213" t="s">
        <v>340</v>
      </c>
      <c r="K14" s="213" t="s">
        <v>340</v>
      </c>
      <c r="L14" s="213" t="s">
        <v>340</v>
      </c>
      <c r="M14" s="213" t="s">
        <v>340</v>
      </c>
      <c r="N14" s="213" t="s">
        <v>340</v>
      </c>
      <c r="O14" s="206">
        <v>-61.502000000000002</v>
      </c>
      <c r="P14" s="206">
        <f>-21.457-23.392</f>
        <v>-44.849000000000004</v>
      </c>
      <c r="Q14" s="206">
        <v>-46.982000000000006</v>
      </c>
      <c r="R14" s="206">
        <v>-49.575999999999993</v>
      </c>
      <c r="S14" s="206">
        <v>-43.212000000000003</v>
      </c>
      <c r="T14" s="206">
        <v>-55.730000000000004</v>
      </c>
      <c r="U14" s="206">
        <v>-58.651000000000003</v>
      </c>
      <c r="V14" s="206">
        <v>-53.306999999999988</v>
      </c>
      <c r="W14" s="206">
        <v>-56.594999999999999</v>
      </c>
      <c r="X14" s="206">
        <v>-66.540999999999997</v>
      </c>
      <c r="Y14" s="206">
        <v>-32.087999999999994</v>
      </c>
      <c r="Z14" s="206">
        <v>-35.225999999999999</v>
      </c>
      <c r="AA14" s="206">
        <v>-34.503</v>
      </c>
      <c r="AB14" s="206">
        <v>-40.090999999999994</v>
      </c>
      <c r="AC14" s="206">
        <v>-47.745000000000012</v>
      </c>
      <c r="AD14" s="206">
        <v>-53.534999999999997</v>
      </c>
      <c r="AE14" s="206">
        <v>-51.009</v>
      </c>
      <c r="AF14" s="206">
        <v>-47.366</v>
      </c>
      <c r="AG14" s="206">
        <v>-59.721000000000004</v>
      </c>
      <c r="AH14" s="206">
        <v>-59.229000000000013</v>
      </c>
      <c r="AI14" s="206">
        <v>-54.391000000000005</v>
      </c>
      <c r="AJ14" s="206">
        <v>-48.778999999999996</v>
      </c>
      <c r="AL14" s="206">
        <v>-179.517</v>
      </c>
      <c r="AM14" s="206">
        <v>-210.9</v>
      </c>
      <c r="AN14" s="206">
        <v>-190.45</v>
      </c>
      <c r="AO14" s="206">
        <f t="shared" si="0"/>
        <v>-175.874</v>
      </c>
      <c r="AP14" s="206">
        <f t="shared" si="1"/>
        <v>-217.32500000000002</v>
      </c>
    </row>
    <row r="15" spans="2:42" ht="14.4">
      <c r="B15" s="204" t="s">
        <v>327</v>
      </c>
      <c r="C15" s="213" t="s">
        <v>340</v>
      </c>
      <c r="D15" s="213" t="s">
        <v>340</v>
      </c>
      <c r="E15" s="213" t="s">
        <v>340</v>
      </c>
      <c r="F15" s="213" t="s">
        <v>340</v>
      </c>
      <c r="G15" s="213" t="s">
        <v>340</v>
      </c>
      <c r="H15" s="213" t="s">
        <v>340</v>
      </c>
      <c r="I15" s="213" t="s">
        <v>340</v>
      </c>
      <c r="J15" s="213" t="s">
        <v>340</v>
      </c>
      <c r="K15" s="213" t="s">
        <v>340</v>
      </c>
      <c r="L15" s="213" t="s">
        <v>340</v>
      </c>
      <c r="M15" s="213" t="s">
        <v>340</v>
      </c>
      <c r="N15" s="213" t="s">
        <v>340</v>
      </c>
      <c r="O15" s="206">
        <v>86.278000000000006</v>
      </c>
      <c r="P15" s="206">
        <v>0</v>
      </c>
      <c r="Q15" s="206">
        <v>100</v>
      </c>
      <c r="R15" s="206">
        <v>8.5</v>
      </c>
      <c r="S15" s="206">
        <v>0</v>
      </c>
      <c r="T15" s="206">
        <v>0</v>
      </c>
      <c r="U15" s="206">
        <v>0</v>
      </c>
      <c r="V15" s="206">
        <v>0</v>
      </c>
      <c r="W15" s="206">
        <v>0</v>
      </c>
      <c r="X15" s="206">
        <v>0</v>
      </c>
      <c r="Y15" s="206">
        <v>0</v>
      </c>
      <c r="Z15" s="206">
        <v>0</v>
      </c>
      <c r="AA15" s="206">
        <v>0</v>
      </c>
      <c r="AB15" s="206">
        <v>0</v>
      </c>
      <c r="AC15" s="206">
        <v>0</v>
      </c>
      <c r="AD15" s="206">
        <v>0</v>
      </c>
      <c r="AE15" s="206">
        <v>0</v>
      </c>
      <c r="AF15" s="206">
        <v>0</v>
      </c>
      <c r="AG15" s="206">
        <v>0</v>
      </c>
      <c r="AH15" s="206">
        <v>0</v>
      </c>
      <c r="AI15" s="206">
        <v>0</v>
      </c>
      <c r="AJ15" s="206">
        <v>0</v>
      </c>
      <c r="AL15" s="206">
        <v>171.38600000000002</v>
      </c>
      <c r="AM15" s="206">
        <v>0</v>
      </c>
      <c r="AN15" s="206">
        <v>0</v>
      </c>
      <c r="AO15" s="206">
        <f t="shared" si="0"/>
        <v>0</v>
      </c>
      <c r="AP15" s="206">
        <f t="shared" si="1"/>
        <v>0</v>
      </c>
    </row>
    <row r="16" spans="2:42" ht="14.4">
      <c r="B16" s="208" t="s">
        <v>335</v>
      </c>
      <c r="C16" s="213" t="s">
        <v>340</v>
      </c>
      <c r="D16" s="213" t="s">
        <v>340</v>
      </c>
      <c r="E16" s="213" t="s">
        <v>340</v>
      </c>
      <c r="F16" s="213" t="s">
        <v>340</v>
      </c>
      <c r="G16" s="213" t="s">
        <v>340</v>
      </c>
      <c r="H16" s="213" t="s">
        <v>340</v>
      </c>
      <c r="I16" s="213" t="s">
        <v>340</v>
      </c>
      <c r="J16" s="213" t="s">
        <v>340</v>
      </c>
      <c r="K16" s="213" t="s">
        <v>340</v>
      </c>
      <c r="L16" s="213" t="s">
        <v>340</v>
      </c>
      <c r="M16" s="213" t="s">
        <v>340</v>
      </c>
      <c r="N16" s="213" t="s">
        <v>340</v>
      </c>
      <c r="O16" s="209">
        <v>-85.173000000000016</v>
      </c>
      <c r="P16" s="209">
        <v>-21.155000000000001</v>
      </c>
      <c r="Q16" s="209">
        <v>102.78399999999999</v>
      </c>
      <c r="R16" s="209">
        <v>-202.42000000000002</v>
      </c>
      <c r="S16" s="209">
        <v>-147.447</v>
      </c>
      <c r="T16" s="209">
        <v>-220.16100000000006</v>
      </c>
      <c r="U16" s="209">
        <v>-100.91999999999999</v>
      </c>
      <c r="V16" s="209">
        <v>-196.90999999999994</v>
      </c>
      <c r="W16" s="209">
        <v>-178.92400000000001</v>
      </c>
      <c r="X16" s="209">
        <v>-64.798000000000002</v>
      </c>
      <c r="Y16" s="209">
        <v>80.974000000000018</v>
      </c>
      <c r="Z16" s="209">
        <v>-238.03100000000001</v>
      </c>
      <c r="AA16" s="209">
        <v>-139.14099999999974</v>
      </c>
      <c r="AB16" s="209">
        <v>-137.95700000000002</v>
      </c>
      <c r="AC16" s="209">
        <v>25.418000000000028</v>
      </c>
      <c r="AD16" s="209">
        <v>-255.91099999999997</v>
      </c>
      <c r="AE16" s="209">
        <v>-164.44899999999998</v>
      </c>
      <c r="AF16" s="209">
        <v>-195.14100000000002</v>
      </c>
      <c r="AG16" s="209">
        <v>31.113000000000028</v>
      </c>
      <c r="AH16" s="209">
        <v>-300.47600000000006</v>
      </c>
      <c r="AI16" s="209">
        <v>-161.36500000000001</v>
      </c>
      <c r="AJ16" s="209">
        <v>-250.95599999999996</v>
      </c>
      <c r="AL16" s="209">
        <v>-205.964</v>
      </c>
      <c r="AM16" s="209">
        <v>-665.43799999999999</v>
      </c>
      <c r="AN16" s="209">
        <v>-400.779</v>
      </c>
      <c r="AO16" s="209">
        <f t="shared" si="0"/>
        <v>-507.59099999999967</v>
      </c>
      <c r="AP16" s="209">
        <f t="shared" si="1"/>
        <v>-628.95299999999997</v>
      </c>
    </row>
    <row r="17" spans="2:42" ht="14.4">
      <c r="B17" s="207" t="s">
        <v>336</v>
      </c>
      <c r="C17" s="212" t="s">
        <v>340</v>
      </c>
      <c r="D17" s="212" t="s">
        <v>340</v>
      </c>
      <c r="E17" s="212" t="s">
        <v>340</v>
      </c>
      <c r="F17" s="212" t="s">
        <v>340</v>
      </c>
      <c r="G17" s="212" t="s">
        <v>340</v>
      </c>
      <c r="H17" s="212" t="s">
        <v>340</v>
      </c>
      <c r="I17" s="212" t="s">
        <v>340</v>
      </c>
      <c r="J17" s="212" t="s">
        <v>340</v>
      </c>
      <c r="K17" s="212" t="s">
        <v>340</v>
      </c>
      <c r="L17" s="212" t="s">
        <v>340</v>
      </c>
      <c r="M17" s="212" t="s">
        <v>340</v>
      </c>
      <c r="N17" s="212" t="s">
        <v>340</v>
      </c>
      <c r="O17" s="203">
        <v>34.499999999999986</v>
      </c>
      <c r="P17" s="203">
        <v>132.756</v>
      </c>
      <c r="Q17" s="203">
        <v>278.76300000000003</v>
      </c>
      <c r="R17" s="203">
        <v>-7.2899999999999636</v>
      </c>
      <c r="S17" s="203">
        <v>162.05799999999994</v>
      </c>
      <c r="T17" s="203">
        <v>25.557999999999964</v>
      </c>
      <c r="U17" s="203">
        <v>126.16400000000002</v>
      </c>
      <c r="V17" s="203">
        <v>-63.969999999999743</v>
      </c>
      <c r="W17" s="203">
        <v>174.87700000000004</v>
      </c>
      <c r="X17" s="203">
        <v>145.53400000000005</v>
      </c>
      <c r="Y17" s="203">
        <v>375.11400000000003</v>
      </c>
      <c r="Z17" s="203">
        <v>15.452000000000055</v>
      </c>
      <c r="AA17" s="203">
        <v>270.18800000000033</v>
      </c>
      <c r="AB17" s="203">
        <v>180.21099999999998</v>
      </c>
      <c r="AC17" s="203">
        <v>328.46499999999997</v>
      </c>
      <c r="AD17" s="203">
        <v>4.7160000000000366</v>
      </c>
      <c r="AE17" s="203">
        <v>261.63600000000002</v>
      </c>
      <c r="AF17" s="203">
        <v>156.88</v>
      </c>
      <c r="AG17" s="203">
        <v>412.83100000000002</v>
      </c>
      <c r="AH17" s="203">
        <v>28.628999999999905</v>
      </c>
      <c r="AI17" s="203">
        <v>298.99399999999997</v>
      </c>
      <c r="AJ17" s="203">
        <v>149.85100000000006</v>
      </c>
      <c r="AK17" s="381"/>
      <c r="AL17" s="203">
        <v>438.72899999999998</v>
      </c>
      <c r="AM17" s="203">
        <v>249.81000000000029</v>
      </c>
      <c r="AN17" s="203">
        <v>710.97700000000009</v>
      </c>
      <c r="AO17" s="203">
        <f t="shared" si="0"/>
        <v>783.58000000000027</v>
      </c>
      <c r="AP17" s="203">
        <f t="shared" si="1"/>
        <v>859.97599999999989</v>
      </c>
    </row>
    <row r="18" spans="2:42" ht="14.4">
      <c r="B18" s="204" t="s">
        <v>329</v>
      </c>
      <c r="C18" s="213" t="s">
        <v>340</v>
      </c>
      <c r="D18" s="213" t="s">
        <v>340</v>
      </c>
      <c r="E18" s="213" t="s">
        <v>340</v>
      </c>
      <c r="F18" s="213" t="s">
        <v>340</v>
      </c>
      <c r="G18" s="213" t="s">
        <v>340</v>
      </c>
      <c r="H18" s="213" t="s">
        <v>340</v>
      </c>
      <c r="I18" s="213" t="s">
        <v>340</v>
      </c>
      <c r="J18" s="213" t="s">
        <v>340</v>
      </c>
      <c r="K18" s="213" t="s">
        <v>340</v>
      </c>
      <c r="L18" s="213" t="s">
        <v>340</v>
      </c>
      <c r="M18" s="213" t="s">
        <v>340</v>
      </c>
      <c r="N18" s="213" t="s">
        <v>340</v>
      </c>
      <c r="O18" s="206">
        <v>-1.9220000000000002</v>
      </c>
      <c r="P18" s="206">
        <v>-0.46699999999999986</v>
      </c>
      <c r="Q18" s="206">
        <v>-1.2</v>
      </c>
      <c r="R18" s="206">
        <v>0.46799999999999997</v>
      </c>
      <c r="S18" s="206">
        <v>999.99300000000005</v>
      </c>
      <c r="T18" s="206">
        <v>0</v>
      </c>
      <c r="U18" s="206">
        <v>0</v>
      </c>
      <c r="V18" s="206">
        <v>0</v>
      </c>
      <c r="W18" s="206">
        <v>0</v>
      </c>
      <c r="X18" s="206">
        <v>0</v>
      </c>
      <c r="Y18" s="206">
        <v>0</v>
      </c>
      <c r="Z18" s="206">
        <v>0</v>
      </c>
      <c r="AA18" s="206">
        <v>0</v>
      </c>
      <c r="AB18" s="206">
        <v>0</v>
      </c>
      <c r="AC18" s="206">
        <v>0</v>
      </c>
      <c r="AD18" s="206">
        <v>1.236</v>
      </c>
      <c r="AE18" s="206">
        <v>0</v>
      </c>
      <c r="AF18" s="206">
        <v>0</v>
      </c>
      <c r="AG18" s="206">
        <v>0</v>
      </c>
      <c r="AH18" s="206">
        <v>0.46800000000000003</v>
      </c>
      <c r="AI18" s="206">
        <v>0</v>
      </c>
      <c r="AJ18" s="206">
        <v>0</v>
      </c>
      <c r="AL18" s="206">
        <v>-3.1210000000000004</v>
      </c>
      <c r="AM18" s="206">
        <v>999.99300000000005</v>
      </c>
      <c r="AN18" s="206">
        <v>0</v>
      </c>
      <c r="AO18" s="206">
        <f t="shared" si="0"/>
        <v>1.236</v>
      </c>
      <c r="AP18" s="206">
        <f t="shared" si="1"/>
        <v>0.46800000000000003</v>
      </c>
    </row>
    <row r="19" spans="2:42" ht="14.4">
      <c r="B19" s="204" t="s">
        <v>326</v>
      </c>
      <c r="C19" s="213" t="s">
        <v>340</v>
      </c>
      <c r="D19" s="213" t="s">
        <v>340</v>
      </c>
      <c r="E19" s="213" t="s">
        <v>340</v>
      </c>
      <c r="F19" s="213" t="s">
        <v>340</v>
      </c>
      <c r="G19" s="213" t="s">
        <v>340</v>
      </c>
      <c r="H19" s="213" t="s">
        <v>340</v>
      </c>
      <c r="I19" s="213" t="s">
        <v>340</v>
      </c>
      <c r="J19" s="213" t="s">
        <v>340</v>
      </c>
      <c r="K19" s="213" t="s">
        <v>340</v>
      </c>
      <c r="L19" s="213" t="s">
        <v>340</v>
      </c>
      <c r="M19" s="213" t="s">
        <v>340</v>
      </c>
      <c r="N19" s="213" t="s">
        <v>340</v>
      </c>
      <c r="O19" s="206">
        <v>-6.9640000000000013</v>
      </c>
      <c r="P19" s="206">
        <v>-7.2429999999999994</v>
      </c>
      <c r="Q19" s="206">
        <v>-38.349000000000004</v>
      </c>
      <c r="R19" s="206">
        <v>-120.55599999999998</v>
      </c>
      <c r="S19" s="206">
        <v>-140.77799999999999</v>
      </c>
      <c r="T19" s="206">
        <v>-44.293000000000035</v>
      </c>
      <c r="U19" s="206">
        <v>-39.761999999999972</v>
      </c>
      <c r="V19" s="206">
        <v>-169.61700000000005</v>
      </c>
      <c r="W19" s="206">
        <v>-218.49799999999999</v>
      </c>
      <c r="X19" s="206">
        <v>-77.377999999999986</v>
      </c>
      <c r="Y19" s="206">
        <v>-212.67000000000002</v>
      </c>
      <c r="Z19" s="206">
        <v>-59.801999999999964</v>
      </c>
      <c r="AA19" s="206">
        <v>-194.262</v>
      </c>
      <c r="AB19" s="206">
        <v>-82.531999999999982</v>
      </c>
      <c r="AC19" s="206">
        <v>-50.237000000000023</v>
      </c>
      <c r="AD19" s="206">
        <v>-166.00299999999999</v>
      </c>
      <c r="AE19" s="206">
        <v>-82.646000000000001</v>
      </c>
      <c r="AF19" s="206">
        <v>-182.18799999999999</v>
      </c>
      <c r="AG19" s="206">
        <v>-99.966999999999985</v>
      </c>
      <c r="AH19" s="206">
        <v>-231.08999999999997</v>
      </c>
      <c r="AI19" s="206">
        <v>-96.793000000000006</v>
      </c>
      <c r="AJ19" s="206">
        <v>-243.899</v>
      </c>
      <c r="AL19" s="206">
        <v>-173.11199999999999</v>
      </c>
      <c r="AM19" s="206">
        <v>-394.45000000000005</v>
      </c>
      <c r="AN19" s="206">
        <v>-568.34799999999996</v>
      </c>
      <c r="AO19" s="206">
        <f t="shared" si="0"/>
        <v>-493.03399999999999</v>
      </c>
      <c r="AP19" s="206">
        <f t="shared" si="1"/>
        <v>-595.89099999999996</v>
      </c>
    </row>
    <row r="20" spans="2:42" ht="14.4">
      <c r="B20" s="204" t="s">
        <v>337</v>
      </c>
      <c r="C20" s="213" t="s">
        <v>340</v>
      </c>
      <c r="D20" s="213" t="s">
        <v>340</v>
      </c>
      <c r="E20" s="213" t="s">
        <v>340</v>
      </c>
      <c r="F20" s="213" t="s">
        <v>340</v>
      </c>
      <c r="G20" s="213" t="s">
        <v>340</v>
      </c>
      <c r="H20" s="213" t="s">
        <v>340</v>
      </c>
      <c r="I20" s="213" t="s">
        <v>340</v>
      </c>
      <c r="J20" s="213" t="s">
        <v>340</v>
      </c>
      <c r="K20" s="213" t="s">
        <v>340</v>
      </c>
      <c r="L20" s="213" t="s">
        <v>340</v>
      </c>
      <c r="M20" s="213" t="s">
        <v>340</v>
      </c>
      <c r="N20" s="213" t="s">
        <v>340</v>
      </c>
      <c r="O20" s="206">
        <v>-14.882000000000005</v>
      </c>
      <c r="P20" s="206">
        <v>2439.1639999999998</v>
      </c>
      <c r="Q20" s="206">
        <v>-40.349999999999866</v>
      </c>
      <c r="R20" s="206">
        <v>-79.162999999999869</v>
      </c>
      <c r="S20" s="206">
        <v>-21.261999999999944</v>
      </c>
      <c r="T20" s="206">
        <v>-103.65200000000002</v>
      </c>
      <c r="U20" s="206">
        <v>-173.98900000000009</v>
      </c>
      <c r="V20" s="206">
        <v>620.798</v>
      </c>
      <c r="W20" s="206">
        <v>-98.538999999999987</v>
      </c>
      <c r="X20" s="206">
        <v>-256.62200000000001</v>
      </c>
      <c r="Y20" s="206">
        <v>-5.4459999999999766</v>
      </c>
      <c r="Z20" s="206">
        <v>-18.350999999999985</v>
      </c>
      <c r="AA20" s="206">
        <v>-526.39200000000005</v>
      </c>
      <c r="AB20" s="206">
        <v>559.30800000000045</v>
      </c>
      <c r="AC20" s="206">
        <v>285.40300000000008</v>
      </c>
      <c r="AD20" s="206">
        <v>-45.059000000000239</v>
      </c>
      <c r="AE20" s="206">
        <v>-37.429000000000002</v>
      </c>
      <c r="AF20" s="206">
        <v>122.14</v>
      </c>
      <c r="AG20" s="206">
        <f>-38.654-2.9+2.462</f>
        <v>-39.091999999999999</v>
      </c>
      <c r="AH20" s="206">
        <f>274.075-5.69-2.209</f>
        <v>266.17599999999999</v>
      </c>
      <c r="AI20" s="206">
        <f>-100.207-1.119</f>
        <v>-101.32599999999999</v>
      </c>
      <c r="AJ20" s="206">
        <f>197.854-0.84-2.642</f>
        <v>194.37200000000001</v>
      </c>
      <c r="AL20" s="206">
        <v>2304.7689999999998</v>
      </c>
      <c r="AM20" s="206">
        <v>321.89499999999998</v>
      </c>
      <c r="AN20" s="206">
        <v>-378.95799999999997</v>
      </c>
      <c r="AO20" s="206">
        <f t="shared" si="0"/>
        <v>273.26000000000022</v>
      </c>
      <c r="AP20" s="206">
        <f t="shared" si="1"/>
        <v>311.79499999999996</v>
      </c>
    </row>
    <row r="21" spans="2:42" ht="14.4">
      <c r="B21" s="204" t="s">
        <v>328</v>
      </c>
      <c r="C21" s="213" t="s">
        <v>340</v>
      </c>
      <c r="D21" s="213" t="s">
        <v>340</v>
      </c>
      <c r="E21" s="213" t="s">
        <v>340</v>
      </c>
      <c r="F21" s="213" t="s">
        <v>340</v>
      </c>
      <c r="G21" s="213" t="s">
        <v>340</v>
      </c>
      <c r="H21" s="213" t="s">
        <v>340</v>
      </c>
      <c r="I21" s="213" t="s">
        <v>340</v>
      </c>
      <c r="J21" s="213" t="s">
        <v>340</v>
      </c>
      <c r="K21" s="213" t="s">
        <v>340</v>
      </c>
      <c r="L21" s="213" t="s">
        <v>340</v>
      </c>
      <c r="M21" s="213" t="s">
        <v>340</v>
      </c>
      <c r="N21" s="213" t="s">
        <v>340</v>
      </c>
      <c r="O21" s="206">
        <v>-65.198000000000135</v>
      </c>
      <c r="P21" s="206">
        <f>-3649.577+500</f>
        <v>-3149.5770000000002</v>
      </c>
      <c r="Q21" s="206">
        <v>-77.412999999999755</v>
      </c>
      <c r="R21" s="206">
        <f>-2.8359999999999+5.24</f>
        <v>2.4040000000001003</v>
      </c>
      <c r="S21" s="206">
        <v>-15.707000000000001</v>
      </c>
      <c r="T21" s="206">
        <v>-46.478000000000002</v>
      </c>
      <c r="U21" s="206">
        <v>-17.957999999999998</v>
      </c>
      <c r="V21" s="206">
        <v>-13.261999999999997</v>
      </c>
      <c r="W21" s="206">
        <v>-1.2310000000000001</v>
      </c>
      <c r="X21" s="206">
        <v>-3.6070000000000002</v>
      </c>
      <c r="Y21" s="206">
        <v>-81.796000000000006</v>
      </c>
      <c r="Z21" s="206">
        <v>-22.480000000000004</v>
      </c>
      <c r="AA21" s="206">
        <v>-5.5270000000000001</v>
      </c>
      <c r="AB21" s="206">
        <v>-5.4210000000000003</v>
      </c>
      <c r="AC21" s="206">
        <v>-22.143999999999998</v>
      </c>
      <c r="AD21" s="206">
        <v>-17.729999999999997</v>
      </c>
      <c r="AE21" s="206">
        <v>-1.5169999999999999</v>
      </c>
      <c r="AF21" s="206">
        <v>-3.18</v>
      </c>
      <c r="AG21" s="206">
        <v>-13.919</v>
      </c>
      <c r="AH21" s="206">
        <v>-33.593000000000004</v>
      </c>
      <c r="AI21" s="206">
        <v>-48.396999999999998</v>
      </c>
      <c r="AJ21" s="206">
        <v>-0.97700000000000387</v>
      </c>
      <c r="AL21" s="206">
        <v>-3795.0239999999999</v>
      </c>
      <c r="AM21" s="206">
        <v>-93.405000000000001</v>
      </c>
      <c r="AN21" s="206">
        <v>-109.114</v>
      </c>
      <c r="AO21" s="206">
        <f t="shared" si="0"/>
        <v>-50.821999999999996</v>
      </c>
      <c r="AP21" s="206">
        <f t="shared" si="1"/>
        <v>-52.209000000000003</v>
      </c>
    </row>
    <row r="22" spans="2:42" ht="14.4">
      <c r="B22" s="204" t="s">
        <v>338</v>
      </c>
      <c r="C22" s="213" t="s">
        <v>340</v>
      </c>
      <c r="D22" s="213" t="s">
        <v>340</v>
      </c>
      <c r="E22" s="213" t="s">
        <v>340</v>
      </c>
      <c r="F22" s="213" t="s">
        <v>340</v>
      </c>
      <c r="G22" s="213" t="s">
        <v>340</v>
      </c>
      <c r="H22" s="213" t="s">
        <v>340</v>
      </c>
      <c r="I22" s="213" t="s">
        <v>340</v>
      </c>
      <c r="J22" s="213" t="s">
        <v>340</v>
      </c>
      <c r="K22" s="213" t="s">
        <v>340</v>
      </c>
      <c r="L22" s="213" t="s">
        <v>340</v>
      </c>
      <c r="M22" s="213" t="s">
        <v>340</v>
      </c>
      <c r="N22" s="213" t="s">
        <v>340</v>
      </c>
      <c r="O22" s="206">
        <v>0</v>
      </c>
      <c r="P22" s="206">
        <v>0</v>
      </c>
      <c r="Q22" s="206">
        <v>0</v>
      </c>
      <c r="R22" s="206">
        <v>-40.042999999999999</v>
      </c>
      <c r="S22" s="206">
        <v>-98.293999999999997</v>
      </c>
      <c r="T22" s="206">
        <v>-17.882000000000005</v>
      </c>
      <c r="U22" s="206">
        <v>-4.421999999999997</v>
      </c>
      <c r="V22" s="206">
        <v>0</v>
      </c>
      <c r="W22" s="206">
        <v>-6.9329999999999998</v>
      </c>
      <c r="X22" s="206">
        <v>0</v>
      </c>
      <c r="Y22" s="206">
        <v>0</v>
      </c>
      <c r="Z22" s="206">
        <v>0</v>
      </c>
      <c r="AA22" s="206">
        <v>0</v>
      </c>
      <c r="AB22" s="206">
        <v>0</v>
      </c>
      <c r="AC22" s="206">
        <v>0</v>
      </c>
      <c r="AD22" s="206">
        <v>0</v>
      </c>
      <c r="AE22" s="206">
        <v>0</v>
      </c>
      <c r="AF22" s="206">
        <v>0</v>
      </c>
      <c r="AG22" s="206">
        <v>0</v>
      </c>
      <c r="AH22" s="206">
        <v>0</v>
      </c>
      <c r="AI22" s="206">
        <v>0</v>
      </c>
      <c r="AJ22" s="206">
        <v>0</v>
      </c>
      <c r="AL22" s="206">
        <v>-40.042999999999999</v>
      </c>
      <c r="AM22" s="206">
        <v>-120.598</v>
      </c>
      <c r="AN22" s="206">
        <v>-6.9329999999999998</v>
      </c>
      <c r="AO22" s="206">
        <f t="shared" si="0"/>
        <v>0</v>
      </c>
      <c r="AP22" s="206">
        <f t="shared" si="1"/>
        <v>0</v>
      </c>
    </row>
    <row r="23" spans="2:42" ht="14.4">
      <c r="B23" s="204" t="s">
        <v>159</v>
      </c>
      <c r="C23" s="213" t="s">
        <v>340</v>
      </c>
      <c r="D23" s="213" t="s">
        <v>340</v>
      </c>
      <c r="E23" s="213" t="s">
        <v>340</v>
      </c>
      <c r="F23" s="213" t="s">
        <v>340</v>
      </c>
      <c r="G23" s="213" t="s">
        <v>340</v>
      </c>
      <c r="H23" s="213" t="s">
        <v>340</v>
      </c>
      <c r="I23" s="213" t="s">
        <v>340</v>
      </c>
      <c r="J23" s="213" t="s">
        <v>340</v>
      </c>
      <c r="K23" s="213" t="s">
        <v>340</v>
      </c>
      <c r="L23" s="213" t="s">
        <v>340</v>
      </c>
      <c r="M23" s="213" t="s">
        <v>340</v>
      </c>
      <c r="N23" s="213" t="s">
        <v>340</v>
      </c>
      <c r="O23" s="206">
        <v>0</v>
      </c>
      <c r="P23" s="206">
        <v>0</v>
      </c>
      <c r="Q23" s="206">
        <v>0</v>
      </c>
      <c r="R23" s="206">
        <v>0</v>
      </c>
      <c r="S23" s="206">
        <v>0</v>
      </c>
      <c r="T23" s="206">
        <v>0</v>
      </c>
      <c r="U23" s="206">
        <v>0</v>
      </c>
      <c r="V23" s="206">
        <v>-1.9159999999999999</v>
      </c>
      <c r="W23" s="206">
        <v>0</v>
      </c>
      <c r="X23" s="206">
        <v>-80.299000000000007</v>
      </c>
      <c r="Y23" s="206">
        <v>-3.3449999999999989</v>
      </c>
      <c r="Z23" s="206">
        <v>-56.141999999999996</v>
      </c>
      <c r="AA23" s="206">
        <v>0</v>
      </c>
      <c r="AB23" s="206">
        <v>0</v>
      </c>
      <c r="AC23" s="206">
        <v>-246.41300000000001</v>
      </c>
      <c r="AD23" s="206">
        <v>-0.34999999999999432</v>
      </c>
      <c r="AE23" s="206">
        <v>-0.104</v>
      </c>
      <c r="AF23" s="206">
        <v>-41.295999999999999</v>
      </c>
      <c r="AG23" s="206">
        <v>-27.669999999999995</v>
      </c>
      <c r="AH23" s="206">
        <v>-1.6380000000000052</v>
      </c>
      <c r="AI23" s="206">
        <v>0</v>
      </c>
      <c r="AJ23" s="206">
        <v>-53.936999999999998</v>
      </c>
      <c r="AL23" s="206">
        <v>0</v>
      </c>
      <c r="AM23" s="206">
        <v>-1.9159999999999999</v>
      </c>
      <c r="AN23" s="206">
        <v>-139.786</v>
      </c>
      <c r="AO23" s="206">
        <f t="shared" si="0"/>
        <v>-246.76300000000001</v>
      </c>
      <c r="AP23" s="206">
        <f t="shared" si="1"/>
        <v>-70.707999999999998</v>
      </c>
    </row>
    <row r="24" spans="2:42" ht="14.4">
      <c r="B24" s="208" t="s">
        <v>335</v>
      </c>
      <c r="C24" s="213" t="s">
        <v>340</v>
      </c>
      <c r="D24" s="213" t="s">
        <v>340</v>
      </c>
      <c r="E24" s="213" t="s">
        <v>340</v>
      </c>
      <c r="F24" s="213" t="s">
        <v>340</v>
      </c>
      <c r="G24" s="213" t="s">
        <v>340</v>
      </c>
      <c r="H24" s="213" t="s">
        <v>340</v>
      </c>
      <c r="I24" s="213" t="s">
        <v>340</v>
      </c>
      <c r="J24" s="213" t="s">
        <v>340</v>
      </c>
      <c r="K24" s="213" t="s">
        <v>340</v>
      </c>
      <c r="L24" s="213" t="s">
        <v>340</v>
      </c>
      <c r="M24" s="213" t="s">
        <v>340</v>
      </c>
      <c r="N24" s="213" t="s">
        <v>340</v>
      </c>
      <c r="O24" s="209">
        <v>-88.96600000000015</v>
      </c>
      <c r="P24" s="209">
        <v>-718.1230000000005</v>
      </c>
      <c r="Q24" s="209">
        <v>-157.31199999999961</v>
      </c>
      <c r="R24" s="209">
        <v>-236.88999999999976</v>
      </c>
      <c r="S24" s="209">
        <v>723.95200000000011</v>
      </c>
      <c r="T24" s="209">
        <v>-212.30500000000006</v>
      </c>
      <c r="U24" s="209">
        <v>-236.13100000000006</v>
      </c>
      <c r="V24" s="209">
        <v>436.00299999999993</v>
      </c>
      <c r="W24" s="209">
        <v>-325.20099999999996</v>
      </c>
      <c r="X24" s="209">
        <v>-417.90600000000006</v>
      </c>
      <c r="Y24" s="209">
        <v>-303.25699999999995</v>
      </c>
      <c r="Z24" s="209">
        <v>-156.77499999999995</v>
      </c>
      <c r="AA24" s="209">
        <v>-726.18100000000004</v>
      </c>
      <c r="AB24" s="209">
        <v>471.35500000000047</v>
      </c>
      <c r="AC24" s="209">
        <v>-33.390999999999963</v>
      </c>
      <c r="AD24" s="209">
        <v>-227.90600000000023</v>
      </c>
      <c r="AE24" s="209">
        <v>-121.696</v>
      </c>
      <c r="AF24" s="209">
        <f>SUM(AF18:AF23)</f>
        <v>-104.52399999999999</v>
      </c>
      <c r="AG24" s="209">
        <v>-180.648</v>
      </c>
      <c r="AH24" s="209">
        <v>0.32300000000000306</v>
      </c>
      <c r="AI24" s="209">
        <v>-246.51599999999999</v>
      </c>
      <c r="AJ24" s="209">
        <v>-104.44100000000002</v>
      </c>
      <c r="AL24" s="209">
        <v>-1201.2910000000002</v>
      </c>
      <c r="AM24" s="209">
        <v>711.51900000000001</v>
      </c>
      <c r="AN24" s="209">
        <v>-1203.1389999999999</v>
      </c>
      <c r="AO24" s="209">
        <f t="shared" si="0"/>
        <v>-516.12299999999982</v>
      </c>
      <c r="AP24" s="209">
        <f t="shared" si="1"/>
        <v>-406.54499999999996</v>
      </c>
    </row>
    <row r="25" spans="2:42" ht="14.4">
      <c r="B25" s="207" t="s">
        <v>330</v>
      </c>
      <c r="C25" s="212" t="s">
        <v>340</v>
      </c>
      <c r="D25" s="212" t="s">
        <v>340</v>
      </c>
      <c r="E25" s="212" t="s">
        <v>340</v>
      </c>
      <c r="F25" s="212" t="s">
        <v>340</v>
      </c>
      <c r="G25" s="212" t="s">
        <v>340</v>
      </c>
      <c r="H25" s="212" t="s">
        <v>340</v>
      </c>
      <c r="I25" s="212" t="s">
        <v>340</v>
      </c>
      <c r="J25" s="212" t="s">
        <v>340</v>
      </c>
      <c r="K25" s="212" t="s">
        <v>340</v>
      </c>
      <c r="L25" s="212" t="s">
        <v>340</v>
      </c>
      <c r="M25" s="212" t="s">
        <v>340</v>
      </c>
      <c r="N25" s="212" t="s">
        <v>340</v>
      </c>
      <c r="O25" s="203">
        <v>-54.466000000000165</v>
      </c>
      <c r="P25" s="203">
        <v>-585.36700000000053</v>
      </c>
      <c r="Q25" s="203">
        <v>121.45100000000042</v>
      </c>
      <c r="R25" s="203">
        <v>-244.17999999999972</v>
      </c>
      <c r="S25" s="203">
        <v>886.01</v>
      </c>
      <c r="T25" s="203">
        <v>-186.7470000000001</v>
      </c>
      <c r="U25" s="203">
        <v>-109.96700000000004</v>
      </c>
      <c r="V25" s="203">
        <v>372.03300000000019</v>
      </c>
      <c r="W25" s="203">
        <v>-150.32399999999993</v>
      </c>
      <c r="X25" s="203">
        <v>-272.37200000000001</v>
      </c>
      <c r="Y25" s="203">
        <v>71.857000000000085</v>
      </c>
      <c r="Z25" s="203">
        <v>-141.32299999999989</v>
      </c>
      <c r="AA25" s="203">
        <v>-455.99299999999971</v>
      </c>
      <c r="AB25" s="203">
        <v>651.56600000000049</v>
      </c>
      <c r="AC25" s="203">
        <v>295.07400000000001</v>
      </c>
      <c r="AD25" s="203">
        <v>-223.1900000000002</v>
      </c>
      <c r="AE25" s="203">
        <v>139.94</v>
      </c>
      <c r="AF25" s="203">
        <f>+AF17+AF24</f>
        <v>52.356000000000009</v>
      </c>
      <c r="AG25" s="203">
        <f>+AG17+AG24</f>
        <v>232.18300000000002</v>
      </c>
      <c r="AH25" s="203">
        <f>+AH17+AH24</f>
        <v>28.951999999999909</v>
      </c>
      <c r="AI25" s="203">
        <v>52.477999999999959</v>
      </c>
      <c r="AJ25" s="203">
        <v>45.410000000000032</v>
      </c>
      <c r="AL25" s="203">
        <v>-762.56200000000013</v>
      </c>
      <c r="AM25" s="203">
        <v>961.32900000000029</v>
      </c>
      <c r="AN25" s="203">
        <v>-492.16199999999981</v>
      </c>
      <c r="AO25" s="203">
        <f t="shared" si="0"/>
        <v>267.45700000000056</v>
      </c>
      <c r="AP25" s="203">
        <f t="shared" si="1"/>
        <v>453.43099999999993</v>
      </c>
    </row>
    <row r="26" spans="2:42" ht="14.4">
      <c r="B26" s="204" t="s">
        <v>331</v>
      </c>
      <c r="C26" s="213" t="s">
        <v>340</v>
      </c>
      <c r="D26" s="213" t="s">
        <v>340</v>
      </c>
      <c r="E26" s="213" t="s">
        <v>340</v>
      </c>
      <c r="F26" s="213" t="s">
        <v>340</v>
      </c>
      <c r="G26" s="213" t="s">
        <v>340</v>
      </c>
      <c r="H26" s="213" t="s">
        <v>340</v>
      </c>
      <c r="I26" s="213" t="s">
        <v>340</v>
      </c>
      <c r="J26" s="213" t="s">
        <v>340</v>
      </c>
      <c r="K26" s="213" t="s">
        <v>340</v>
      </c>
      <c r="L26" s="213" t="s">
        <v>340</v>
      </c>
      <c r="M26" s="213" t="s">
        <v>340</v>
      </c>
      <c r="N26" s="213" t="s">
        <v>340</v>
      </c>
      <c r="O26" s="206">
        <v>1277.854</v>
      </c>
      <c r="P26" s="206">
        <v>1223.3889999999999</v>
      </c>
      <c r="Q26" s="206">
        <v>638.02099999999996</v>
      </c>
      <c r="R26" s="206">
        <v>759.471</v>
      </c>
      <c r="S26" s="206">
        <v>515.30099999999993</v>
      </c>
      <c r="T26" s="206">
        <v>1401.3109999999999</v>
      </c>
      <c r="U26" s="206">
        <v>1214.567</v>
      </c>
      <c r="V26" s="206">
        <v>1104.597</v>
      </c>
      <c r="W26" s="206">
        <v>1476.6299999999999</v>
      </c>
      <c r="X26" s="206">
        <v>1326.306</v>
      </c>
      <c r="Y26" s="206">
        <v>1053.934</v>
      </c>
      <c r="Z26" s="206">
        <v>1125.7909999999999</v>
      </c>
      <c r="AA26" s="206">
        <v>984.46799999999985</v>
      </c>
      <c r="AB26" s="206">
        <v>528.47500000000002</v>
      </c>
      <c r="AC26" s="206">
        <v>1180.0409999999999</v>
      </c>
      <c r="AD26" s="206">
        <v>1475.1680000000001</v>
      </c>
      <c r="AE26" s="206">
        <v>1251.9801854300013</v>
      </c>
      <c r="AF26" s="206">
        <f>+AE27</f>
        <v>1391.9211666800009</v>
      </c>
      <c r="AG26" s="206">
        <f>+AF27</f>
        <v>1444.2795459900012</v>
      </c>
      <c r="AH26" s="206">
        <f>+AG27</f>
        <v>1676.463</v>
      </c>
      <c r="AI26" s="206">
        <f>+AH27</f>
        <v>1705.415</v>
      </c>
      <c r="AJ26" s="206">
        <f>+AI27</f>
        <v>1757.893</v>
      </c>
      <c r="AL26" s="206">
        <v>1277.854</v>
      </c>
      <c r="AM26" s="206">
        <v>515.30099999999993</v>
      </c>
      <c r="AN26" s="206">
        <v>1476.6299999999999</v>
      </c>
      <c r="AO26" s="206">
        <v>984.46799999999985</v>
      </c>
      <c r="AP26" s="206">
        <f>SUM(AE26)</f>
        <v>1251.9801854300013</v>
      </c>
    </row>
    <row r="27" spans="2:42" ht="14.4">
      <c r="B27" s="204" t="s">
        <v>332</v>
      </c>
      <c r="C27" s="213" t="s">
        <v>340</v>
      </c>
      <c r="D27" s="213" t="s">
        <v>340</v>
      </c>
      <c r="E27" s="213" t="s">
        <v>340</v>
      </c>
      <c r="F27" s="213" t="s">
        <v>340</v>
      </c>
      <c r="G27" s="213" t="s">
        <v>340</v>
      </c>
      <c r="H27" s="213" t="s">
        <v>340</v>
      </c>
      <c r="I27" s="213" t="s">
        <v>340</v>
      </c>
      <c r="J27" s="213" t="s">
        <v>340</v>
      </c>
      <c r="K27" s="213" t="s">
        <v>340</v>
      </c>
      <c r="L27" s="213" t="s">
        <v>340</v>
      </c>
      <c r="M27" s="213" t="s">
        <v>340</v>
      </c>
      <c r="N27" s="213" t="s">
        <v>340</v>
      </c>
      <c r="O27" s="205">
        <v>1223.3889999999999</v>
      </c>
      <c r="P27" s="205">
        <v>638.02099999999996</v>
      </c>
      <c r="Q27" s="205">
        <v>759.471</v>
      </c>
      <c r="R27" s="205">
        <v>515.30099999999993</v>
      </c>
      <c r="S27" s="205">
        <v>1401.3109999999999</v>
      </c>
      <c r="T27" s="205">
        <v>1214.567</v>
      </c>
      <c r="U27" s="205">
        <v>1104.597</v>
      </c>
      <c r="V27" s="205">
        <v>1476.6299999999999</v>
      </c>
      <c r="W27" s="205">
        <v>1326.306</v>
      </c>
      <c r="X27" s="205">
        <v>1053.934</v>
      </c>
      <c r="Y27" s="205">
        <v>1125.7909999999999</v>
      </c>
      <c r="Z27" s="205">
        <v>984.46799999999985</v>
      </c>
      <c r="AA27" s="205">
        <v>528.47500000000002</v>
      </c>
      <c r="AB27" s="205">
        <v>1180.0409999999999</v>
      </c>
      <c r="AC27" s="205">
        <v>1475.115</v>
      </c>
      <c r="AD27" s="205">
        <v>1252</v>
      </c>
      <c r="AE27" s="205">
        <v>1391.9211666800009</v>
      </c>
      <c r="AF27" s="205">
        <v>1444.2795459900012</v>
      </c>
      <c r="AG27" s="205">
        <v>1676.463</v>
      </c>
      <c r="AH27" s="205">
        <v>1705.415</v>
      </c>
      <c r="AI27" s="205">
        <v>1757.893</v>
      </c>
      <c r="AJ27" s="205">
        <v>1803.3030000000001</v>
      </c>
      <c r="AL27" s="205">
        <v>515.30099999999993</v>
      </c>
      <c r="AM27" s="205">
        <v>1476.6299999999999</v>
      </c>
      <c r="AN27" s="205">
        <v>984.46799999999985</v>
      </c>
      <c r="AO27" s="205">
        <v>1252</v>
      </c>
      <c r="AP27" s="205">
        <f>AH27</f>
        <v>1705.415</v>
      </c>
    </row>
    <row r="28" spans="2:42" ht="15" customHeight="1">
      <c r="AB28" s="348"/>
      <c r="AC28" s="348"/>
      <c r="AD28" s="348"/>
      <c r="AE28" s="348"/>
      <c r="AF28" s="348"/>
      <c r="AG28" s="348"/>
      <c r="AH28" s="348"/>
      <c r="AI28" s="348"/>
      <c r="AJ28" s="348"/>
      <c r="AO28" s="322"/>
      <c r="AP28" s="322"/>
    </row>
    <row r="29" spans="2:42" ht="15" customHeight="1">
      <c r="O29" s="276"/>
      <c r="P29" s="276"/>
      <c r="Q29" s="276"/>
      <c r="R29" s="276"/>
      <c r="S29" s="276"/>
      <c r="T29" s="276"/>
      <c r="U29" s="276"/>
      <c r="V29" s="276"/>
      <c r="W29" s="276"/>
      <c r="X29" s="276"/>
      <c r="Y29" s="276"/>
      <c r="Z29" s="276"/>
      <c r="AA29" s="276"/>
      <c r="AB29" s="276"/>
      <c r="AC29" s="276"/>
      <c r="AD29" s="276"/>
      <c r="AE29" s="276"/>
      <c r="AF29" s="276"/>
      <c r="AG29" s="276"/>
      <c r="AH29" s="276"/>
      <c r="AI29" s="276"/>
      <c r="AJ29" s="276"/>
    </row>
    <row r="30" spans="2:42" ht="15" customHeight="1">
      <c r="O30" s="276"/>
      <c r="P30" s="276"/>
      <c r="Q30" s="276"/>
      <c r="R30" s="276"/>
      <c r="S30" s="276"/>
      <c r="T30" s="276"/>
      <c r="U30" s="276"/>
      <c r="V30" s="276"/>
      <c r="W30" s="276"/>
      <c r="X30" s="276"/>
      <c r="Y30" s="276"/>
      <c r="Z30" s="276"/>
      <c r="AA30" s="276"/>
      <c r="AB30" s="276"/>
      <c r="AC30" s="276"/>
      <c r="AD30" s="276"/>
      <c r="AE30" s="276"/>
      <c r="AF30" s="276"/>
      <c r="AG30" s="276"/>
      <c r="AH30" s="276"/>
      <c r="AI30" s="276"/>
      <c r="AJ30" s="276"/>
    </row>
    <row r="31" spans="2:42" ht="15" customHeight="1">
      <c r="O31" s="276"/>
      <c r="P31" s="276"/>
      <c r="Q31" s="276"/>
      <c r="R31" s="276"/>
      <c r="S31" s="276"/>
      <c r="T31" s="276"/>
      <c r="U31" s="276"/>
      <c r="V31" s="276"/>
      <c r="W31" s="276"/>
      <c r="X31" s="276"/>
      <c r="Y31" s="276"/>
      <c r="Z31" s="276"/>
      <c r="AA31" s="276"/>
      <c r="AB31" s="276"/>
      <c r="AC31" s="276"/>
      <c r="AD31" s="276"/>
      <c r="AE31" s="276"/>
      <c r="AF31" s="276"/>
      <c r="AG31" s="276"/>
      <c r="AH31" s="276"/>
      <c r="AI31" s="276"/>
      <c r="AJ31" s="276"/>
    </row>
  </sheetData>
  <hyperlinks>
    <hyperlink ref="B2" location="Sumário!A1" display="Sumário" xr:uid="{DF796121-2620-4258-8C6E-47DF088367FF}"/>
  </hyperlinks>
  <pageMargins left="0.7" right="0.7" top="0.75" bottom="0.75" header="0.3" footer="0.3"/>
  <ignoredErrors>
    <ignoredError sqref="AF24 AO5:AP26" formulaRange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10">
    <tabColor rgb="FF92D050"/>
  </sheetPr>
  <dimension ref="A1:AJ19"/>
  <sheetViews>
    <sheetView showGridLines="0" zoomScale="85" zoomScaleNormal="85" workbookViewId="0">
      <pane xSplit="2" ySplit="4" topLeftCell="Z5" activePane="bottomRight" state="frozen"/>
      <selection activeCell="B2" sqref="B2"/>
      <selection pane="topRight" activeCell="B2" sqref="B2"/>
      <selection pane="bottomLeft" activeCell="B2" sqref="B2"/>
      <selection pane="bottomRight" activeCell="AJ1" sqref="AJ1"/>
    </sheetView>
  </sheetViews>
  <sheetFormatPr defaultColWidth="10.6640625" defaultRowHeight="15" customHeight="1" outlineLevelCol="1"/>
  <cols>
    <col min="1" max="1" width="1.6640625" customWidth="1"/>
    <col min="2" max="2" width="45.6640625" customWidth="1"/>
    <col min="3" max="14" width="10.6640625" hidden="1" customWidth="1" outlineLevel="1"/>
    <col min="15" max="15" width="10.6640625" collapsed="1"/>
  </cols>
  <sheetData>
    <row r="1" spans="1:36" ht="18">
      <c r="A1" s="260"/>
      <c r="B1" s="333" t="s">
        <v>375</v>
      </c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0"/>
      <c r="AD1" s="260"/>
      <c r="AE1" s="260"/>
      <c r="AF1" s="260"/>
      <c r="AG1" s="260"/>
      <c r="AH1" s="260"/>
      <c r="AI1" s="260"/>
      <c r="AJ1" s="260"/>
    </row>
    <row r="2" spans="1:36" ht="14.4">
      <c r="A2" s="260"/>
      <c r="B2" s="280" t="s">
        <v>379</v>
      </c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0"/>
      <c r="AG2" s="260"/>
      <c r="AH2" s="260"/>
      <c r="AI2" s="260"/>
      <c r="AJ2" s="260"/>
    </row>
    <row r="3" spans="1:36" ht="14.4">
      <c r="A3" s="260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  <c r="AJ3" s="260"/>
    </row>
    <row r="4" spans="1:36" ht="15" customHeight="1">
      <c r="A4" s="260"/>
      <c r="B4" s="182" t="s">
        <v>384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77" t="str">
        <f>'Histórico Ebitda LTM'!O4</f>
        <v>1T21</v>
      </c>
      <c r="P4" s="177" t="str">
        <f>'Histórico Ebitda LTM'!P4</f>
        <v>2T21</v>
      </c>
      <c r="Q4" s="177" t="str">
        <f>'Histórico Ebitda LTM'!Q4</f>
        <v>3T21</v>
      </c>
      <c r="R4" s="177" t="str">
        <f>'Histórico Ebitda LTM'!R4</f>
        <v>4T21</v>
      </c>
      <c r="S4" s="177" t="str">
        <f>'Histórico Ebitda LTM'!S4</f>
        <v>1T22</v>
      </c>
      <c r="T4" s="177" t="str">
        <f>'Histórico Ebitda LTM'!T4</f>
        <v>2T22</v>
      </c>
      <c r="U4" s="177" t="str">
        <f>'Histórico Ebitda LTM'!U4</f>
        <v>3T22</v>
      </c>
      <c r="V4" s="177" t="str">
        <f>'Histórico Ebitda LTM'!V4</f>
        <v>4T22</v>
      </c>
      <c r="W4" s="177" t="str">
        <f>'Histórico Ebitda LTM'!W4</f>
        <v>1T23</v>
      </c>
      <c r="X4" s="177" t="str">
        <f>'Histórico Ebitda LTM'!X4</f>
        <v>2T23</v>
      </c>
      <c r="Y4" s="177" t="str">
        <f>'Histórico Ebitda LTM'!Y4</f>
        <v>3T23</v>
      </c>
      <c r="Z4" s="177" t="str">
        <f>'Histórico Ebitda LTM'!Z4</f>
        <v>4T23</v>
      </c>
      <c r="AA4" s="177" t="str">
        <f>'Histórico Ebitda LTM'!AA4</f>
        <v>1T24</v>
      </c>
      <c r="AB4" s="177" t="str">
        <f>'Histórico Ebitda LTM'!AB4</f>
        <v>2T24</v>
      </c>
      <c r="AC4" s="177" t="str">
        <f>'Histórico Ebitda LTM'!AC4</f>
        <v>3T24</v>
      </c>
      <c r="AD4" s="177" t="str">
        <f>'Histórico Ebitda LTM'!AD4</f>
        <v>4T24</v>
      </c>
      <c r="AE4" s="177" t="str">
        <f>'Histórico Ebitda LTM'!AE4</f>
        <v>1T25</v>
      </c>
      <c r="AF4" s="177" t="str">
        <f>'Histórico Ebitda LTM'!AF4</f>
        <v>2T25</v>
      </c>
      <c r="AG4" s="177" t="str">
        <f>'Histórico Ebitda LTM'!AG4</f>
        <v>3T25</v>
      </c>
      <c r="AH4" s="177" t="str">
        <f>'Histórico Ebitda LTM'!AH4</f>
        <v>4T25</v>
      </c>
      <c r="AI4" s="177" t="str">
        <f>'Histórico Ebitda LTM'!AI4</f>
        <v>1T26</v>
      </c>
      <c r="AJ4" s="177" t="str">
        <f>'Histórico Ebitda LTM'!AJ4</f>
        <v>2T26</v>
      </c>
    </row>
    <row r="5" spans="1:36" ht="15" customHeight="1">
      <c r="A5" s="5"/>
      <c r="B5" s="183" t="s">
        <v>242</v>
      </c>
      <c r="C5" s="152" t="s">
        <v>340</v>
      </c>
      <c r="D5" s="152" t="s">
        <v>340</v>
      </c>
      <c r="E5" s="152" t="s">
        <v>340</v>
      </c>
      <c r="F5" s="152" t="s">
        <v>340</v>
      </c>
      <c r="G5" s="152" t="s">
        <v>340</v>
      </c>
      <c r="H5" s="152" t="s">
        <v>340</v>
      </c>
      <c r="I5" s="152" t="s">
        <v>340</v>
      </c>
      <c r="J5" s="152" t="s">
        <v>340</v>
      </c>
      <c r="K5" s="152" t="s">
        <v>340</v>
      </c>
      <c r="L5" s="152" t="s">
        <v>340</v>
      </c>
      <c r="M5" s="152" t="s">
        <v>340</v>
      </c>
      <c r="N5" s="152" t="s">
        <v>340</v>
      </c>
      <c r="O5" s="187">
        <v>404.49707643999994</v>
      </c>
      <c r="P5" s="187">
        <v>669.59200928758003</v>
      </c>
      <c r="Q5" s="187">
        <v>692.33868007999979</v>
      </c>
      <c r="R5" s="187">
        <v>659.94735512999966</v>
      </c>
      <c r="S5" s="187">
        <v>730.13228391700022</v>
      </c>
      <c r="T5" s="187">
        <v>781.85771794999971</v>
      </c>
      <c r="U5" s="187">
        <v>862.74942501999999</v>
      </c>
      <c r="V5" s="187">
        <v>849.0788487399999</v>
      </c>
      <c r="W5" s="187">
        <v>948.33376667000039</v>
      </c>
      <c r="X5" s="187">
        <v>875.2419332105992</v>
      </c>
      <c r="Y5" s="187">
        <v>752.38085891000026</v>
      </c>
      <c r="Z5" s="187">
        <v>766.52096114000005</v>
      </c>
      <c r="AA5" s="187">
        <v>895.7</v>
      </c>
      <c r="AB5" s="187">
        <v>908.9746893100006</v>
      </c>
      <c r="AC5" s="187">
        <v>891.66567804999977</v>
      </c>
      <c r="AD5" s="187">
        <v>836.86300000000006</v>
      </c>
      <c r="AE5" s="187">
        <v>922.11844271000007</v>
      </c>
      <c r="AF5" s="187">
        <v>925.39859993000084</v>
      </c>
      <c r="AG5" s="187">
        <v>900.15507673669129</v>
      </c>
      <c r="AH5" s="187">
        <v>887.49977779906362</v>
      </c>
      <c r="AI5" s="187">
        <v>1014.9300000000001</v>
      </c>
      <c r="AJ5" s="187">
        <v>1020.06823408</v>
      </c>
    </row>
    <row r="6" spans="1:36" ht="15" customHeight="1">
      <c r="A6" s="5"/>
      <c r="B6" s="184" t="s">
        <v>288</v>
      </c>
      <c r="C6" s="152" t="s">
        <v>340</v>
      </c>
      <c r="D6" s="152" t="s">
        <v>340</v>
      </c>
      <c r="E6" s="152" t="s">
        <v>340</v>
      </c>
      <c r="F6" s="152" t="s">
        <v>340</v>
      </c>
      <c r="G6" s="152" t="s">
        <v>340</v>
      </c>
      <c r="H6" s="152" t="s">
        <v>340</v>
      </c>
      <c r="I6" s="152" t="s">
        <v>340</v>
      </c>
      <c r="J6" s="152" t="s">
        <v>340</v>
      </c>
      <c r="K6" s="152" t="s">
        <v>340</v>
      </c>
      <c r="L6" s="152" t="s">
        <v>340</v>
      </c>
      <c r="M6" s="152" t="s">
        <v>340</v>
      </c>
      <c r="N6" s="152" t="s">
        <v>340</v>
      </c>
      <c r="O6" s="188">
        <v>1491.7164628099995</v>
      </c>
      <c r="P6" s="188">
        <v>1712.4890537799997</v>
      </c>
      <c r="Q6" s="188">
        <v>2178.2271059700001</v>
      </c>
      <c r="R6" s="188">
        <v>2650.809389250001</v>
      </c>
      <c r="S6" s="188">
        <v>3144.4780350500009</v>
      </c>
      <c r="T6" s="188">
        <v>3478.0436119799851</v>
      </c>
      <c r="U6" s="188">
        <v>3566.5967382000008</v>
      </c>
      <c r="V6" s="188">
        <v>3563.2301301599991</v>
      </c>
      <c r="W6" s="188">
        <v>3615.2722432700002</v>
      </c>
      <c r="X6" s="188">
        <v>3637.2238709500152</v>
      </c>
      <c r="Y6" s="188">
        <v>3672.394477269997</v>
      </c>
      <c r="Z6" s="188">
        <v>3732.9396222200003</v>
      </c>
      <c r="AA6" s="188">
        <v>3769.232282779999</v>
      </c>
      <c r="AB6" s="188">
        <v>3813.8102187999998</v>
      </c>
      <c r="AC6" s="188">
        <v>3811.681711680003</v>
      </c>
      <c r="AD6" s="188">
        <v>3801.37850286</v>
      </c>
      <c r="AE6" s="188">
        <v>3851.6026744999995</v>
      </c>
      <c r="AF6" s="188">
        <v>3879.9404395000051</v>
      </c>
      <c r="AG6" s="188">
        <v>3947.5770212243656</v>
      </c>
      <c r="AH6" s="188">
        <v>4023.6968613200002</v>
      </c>
      <c r="AI6" s="188">
        <v>4109.3545428000007</v>
      </c>
      <c r="AJ6" s="188">
        <v>4148.6870423253004</v>
      </c>
    </row>
    <row r="7" spans="1:36" ht="15" customHeight="1">
      <c r="A7" s="132"/>
      <c r="B7" s="256" t="s">
        <v>243</v>
      </c>
      <c r="C7" s="257" t="s">
        <v>340</v>
      </c>
      <c r="D7" s="257" t="s">
        <v>340</v>
      </c>
      <c r="E7" s="257" t="s">
        <v>340</v>
      </c>
      <c r="F7" s="257" t="s">
        <v>340</v>
      </c>
      <c r="G7" s="257" t="s">
        <v>340</v>
      </c>
      <c r="H7" s="257" t="s">
        <v>340</v>
      </c>
      <c r="I7" s="257" t="s">
        <v>340</v>
      </c>
      <c r="J7" s="257" t="s">
        <v>340</v>
      </c>
      <c r="K7" s="257" t="s">
        <v>340</v>
      </c>
      <c r="L7" s="257" t="s">
        <v>340</v>
      </c>
      <c r="M7" s="257" t="s">
        <v>340</v>
      </c>
      <c r="N7" s="257" t="s">
        <v>340</v>
      </c>
      <c r="O7" s="258">
        <v>97.618382010809469</v>
      </c>
      <c r="P7" s="258">
        <v>140.7618476809817</v>
      </c>
      <c r="Q7" s="258">
        <v>114.42421414446977</v>
      </c>
      <c r="R7" s="258">
        <v>89.625851187293094</v>
      </c>
      <c r="S7" s="258">
        <v>83.59022364929335</v>
      </c>
      <c r="T7" s="258">
        <v>80.927328654675776</v>
      </c>
      <c r="U7" s="258">
        <v>87.082957734086094</v>
      </c>
      <c r="V7" s="258">
        <v>85.784070739398061</v>
      </c>
      <c r="W7" s="258">
        <v>94.432765509356216</v>
      </c>
      <c r="X7" s="258">
        <v>86.628458168981879</v>
      </c>
      <c r="Y7" s="258">
        <v>73.754905929646</v>
      </c>
      <c r="Z7" s="258">
        <v>73.922316977174262</v>
      </c>
      <c r="AA7" s="258">
        <v>85.548455443604396</v>
      </c>
      <c r="AB7" s="258">
        <v>85.801565725145622</v>
      </c>
      <c r="AC7" s="258">
        <v>84.214703214691809</v>
      </c>
      <c r="AD7" s="258">
        <v>79.253007763719509</v>
      </c>
      <c r="AE7" s="258">
        <v>86.188183836665914</v>
      </c>
      <c r="AF7" s="258">
        <v>85.863043819747759</v>
      </c>
      <c r="AG7" s="258">
        <v>82.089804931709963</v>
      </c>
      <c r="AH7" s="258">
        <v>79.404570229688929</v>
      </c>
      <c r="AI7" s="258">
        <v>88.912941483760065</v>
      </c>
      <c r="AJ7" s="258">
        <v>88.485673633991752</v>
      </c>
    </row>
    <row r="8" spans="1:36" ht="15" customHeight="1">
      <c r="A8" s="5"/>
      <c r="B8" s="143" t="s">
        <v>341</v>
      </c>
      <c r="C8" s="152" t="s">
        <v>340</v>
      </c>
      <c r="D8" s="152" t="s">
        <v>340</v>
      </c>
      <c r="E8" s="152" t="s">
        <v>340</v>
      </c>
      <c r="F8" s="152" t="s">
        <v>340</v>
      </c>
      <c r="G8" s="152" t="s">
        <v>340</v>
      </c>
      <c r="H8" s="152" t="s">
        <v>340</v>
      </c>
      <c r="I8" s="152" t="s">
        <v>340</v>
      </c>
      <c r="J8" s="152" t="s">
        <v>340</v>
      </c>
      <c r="K8" s="152" t="s">
        <v>340</v>
      </c>
      <c r="L8" s="152" t="s">
        <v>340</v>
      </c>
      <c r="M8" s="152" t="s">
        <v>340</v>
      </c>
      <c r="N8" s="152" t="s">
        <v>340</v>
      </c>
      <c r="O8" s="187">
        <v>314.16602015999996</v>
      </c>
      <c r="P8" s="187">
        <v>499.77328972758039</v>
      </c>
      <c r="Q8" s="187">
        <v>530.61382368</v>
      </c>
      <c r="R8" s="187">
        <v>482.10916811999999</v>
      </c>
      <c r="S8" s="187">
        <v>467.72993152366143</v>
      </c>
      <c r="T8" s="187">
        <v>610.04972650999991</v>
      </c>
      <c r="U8" s="187">
        <v>679.85203324000008</v>
      </c>
      <c r="V8" s="187">
        <v>640.87149374999967</v>
      </c>
      <c r="W8" s="187">
        <v>756.63613452356913</v>
      </c>
      <c r="X8" s="187">
        <v>686.10356596059898</v>
      </c>
      <c r="Y8" s="187">
        <v>553.09121200999948</v>
      </c>
      <c r="Z8" s="187">
        <v>557.58581697999978</v>
      </c>
      <c r="AA8" s="187">
        <v>789.06799999999998</v>
      </c>
      <c r="AB8" s="187">
        <v>791.74704802000065</v>
      </c>
      <c r="AC8" s="187">
        <v>776.27167804999976</v>
      </c>
      <c r="AD8" s="187">
        <v>727.25800000000004</v>
      </c>
      <c r="AE8" s="187">
        <v>804.95919686000002</v>
      </c>
      <c r="AF8" s="187">
        <v>808.31875754000089</v>
      </c>
      <c r="AG8" s="187">
        <v>773.80614555669126</v>
      </c>
      <c r="AH8" s="187">
        <v>770.56035399906364</v>
      </c>
      <c r="AI8" s="187">
        <v>867.55189302000008</v>
      </c>
      <c r="AJ8" s="187">
        <v>637.21312545707599</v>
      </c>
    </row>
    <row r="9" spans="1:36" ht="15" customHeight="1">
      <c r="A9" s="5"/>
      <c r="B9" s="184" t="s">
        <v>288</v>
      </c>
      <c r="C9" s="152" t="s">
        <v>340</v>
      </c>
      <c r="D9" s="152" t="s">
        <v>340</v>
      </c>
      <c r="E9" s="152" t="s">
        <v>340</v>
      </c>
      <c r="F9" s="152" t="s">
        <v>340</v>
      </c>
      <c r="G9" s="152" t="s">
        <v>340</v>
      </c>
      <c r="H9" s="152" t="s">
        <v>340</v>
      </c>
      <c r="I9" s="152" t="s">
        <v>340</v>
      </c>
      <c r="J9" s="152" t="s">
        <v>340</v>
      </c>
      <c r="K9" s="152" t="s">
        <v>340</v>
      </c>
      <c r="L9" s="152" t="s">
        <v>340</v>
      </c>
      <c r="M9" s="152" t="s">
        <v>340</v>
      </c>
      <c r="N9" s="152" t="s">
        <v>340</v>
      </c>
      <c r="O9" s="187">
        <v>1225.8417880382185</v>
      </c>
      <c r="P9" s="187">
        <v>1452.3040090936206</v>
      </c>
      <c r="Q9" s="187">
        <v>1881.9571184509271</v>
      </c>
      <c r="R9" s="187">
        <v>2295.4174085518648</v>
      </c>
      <c r="S9" s="187">
        <v>2751.6028098432835</v>
      </c>
      <c r="T9" s="187">
        <v>3041.396016081193</v>
      </c>
      <c r="U9" s="187">
        <v>3108.6071217373105</v>
      </c>
      <c r="V9" s="187">
        <v>3163.0746584532021</v>
      </c>
      <c r="W9" s="187">
        <v>3221.3272741041424</v>
      </c>
      <c r="X9" s="187">
        <v>3254.6183599212081</v>
      </c>
      <c r="Y9" s="187">
        <v>3324.3663296709656</v>
      </c>
      <c r="Z9" s="187">
        <v>3388.6557401625837</v>
      </c>
      <c r="AA9" s="187">
        <v>3388.6557401625837</v>
      </c>
      <c r="AB9" s="187">
        <v>3657.4560195902413</v>
      </c>
      <c r="AC9" s="187">
        <v>3652.5173080843169</v>
      </c>
      <c r="AD9" s="187">
        <v>3623.905725977007</v>
      </c>
      <c r="AE9" s="187">
        <v>3673.904806348</v>
      </c>
      <c r="AF9" s="187">
        <v>3708.62754454381</v>
      </c>
      <c r="AG9" s="187">
        <v>3765.2211065799997</v>
      </c>
      <c r="AH9" s="187">
        <v>3829.4938184321531</v>
      </c>
      <c r="AI9" s="187">
        <v>3884.8495471974848</v>
      </c>
      <c r="AJ9" s="187">
        <v>2290.36006530655</v>
      </c>
    </row>
    <row r="10" spans="1:36" ht="14.4">
      <c r="A10" s="132"/>
      <c r="B10" s="256" t="s">
        <v>344</v>
      </c>
      <c r="C10" s="257" t="s">
        <v>340</v>
      </c>
      <c r="D10" s="257" t="s">
        <v>340</v>
      </c>
      <c r="E10" s="257" t="s">
        <v>340</v>
      </c>
      <c r="F10" s="257" t="s">
        <v>340</v>
      </c>
      <c r="G10" s="257" t="s">
        <v>340</v>
      </c>
      <c r="H10" s="257" t="s">
        <v>340</v>
      </c>
      <c r="I10" s="257" t="s">
        <v>340</v>
      </c>
      <c r="J10" s="257" t="s">
        <v>340</v>
      </c>
      <c r="K10" s="257" t="s">
        <v>340</v>
      </c>
      <c r="L10" s="257" t="s">
        <v>340</v>
      </c>
      <c r="M10" s="257" t="s">
        <v>340</v>
      </c>
      <c r="N10" s="257" t="s">
        <v>340</v>
      </c>
      <c r="O10" s="258">
        <v>92.262939933382199</v>
      </c>
      <c r="P10" s="258">
        <v>123.88479490200923</v>
      </c>
      <c r="Q10" s="258">
        <v>101.50123754256039</v>
      </c>
      <c r="R10" s="258">
        <v>75.611215579607929</v>
      </c>
      <c r="S10" s="258">
        <v>61.194433566561266</v>
      </c>
      <c r="T10" s="258">
        <v>72.20957099384097</v>
      </c>
      <c r="U10" s="258">
        <v>78.731960129338617</v>
      </c>
      <c r="V10" s="258">
        <v>72.939706665925769</v>
      </c>
      <c r="W10" s="258">
        <v>84.558005210518957</v>
      </c>
      <c r="X10" s="258">
        <v>75.891320096834718</v>
      </c>
      <c r="Y10" s="258">
        <v>59.894974433611033</v>
      </c>
      <c r="Z10" s="258">
        <v>59.236142442480478</v>
      </c>
      <c r="AA10" s="258">
        <v>83.828072776248121</v>
      </c>
      <c r="AB10" s="258">
        <v>77.930926786409614</v>
      </c>
      <c r="AC10" s="258">
        <v>76.511014329613332</v>
      </c>
      <c r="AD10" s="258">
        <v>72.24605158000216</v>
      </c>
      <c r="AE10" s="258">
        <v>78.876651994055763</v>
      </c>
      <c r="AF10" s="258">
        <v>78.464269927163841</v>
      </c>
      <c r="AG10" s="258">
        <v>73.985087333539852</v>
      </c>
      <c r="AH10" s="258">
        <v>72.438223063442607</v>
      </c>
      <c r="AI10" s="258">
        <v>80.39402239206548</v>
      </c>
      <c r="AJ10" s="258">
        <v>99.930047373122363</v>
      </c>
    </row>
    <row r="11" spans="1:36" ht="15" customHeight="1">
      <c r="A11" s="5"/>
      <c r="B11" s="143" t="s">
        <v>342</v>
      </c>
      <c r="C11" s="152" t="s">
        <v>340</v>
      </c>
      <c r="D11" s="152" t="s">
        <v>340</v>
      </c>
      <c r="E11" s="152" t="s">
        <v>340</v>
      </c>
      <c r="F11" s="152" t="s">
        <v>340</v>
      </c>
      <c r="G11" s="152" t="s">
        <v>340</v>
      </c>
      <c r="H11" s="152" t="s">
        <v>340</v>
      </c>
      <c r="I11" s="152" t="s">
        <v>340</v>
      </c>
      <c r="J11" s="152" t="s">
        <v>340</v>
      </c>
      <c r="K11" s="152" t="s">
        <v>340</v>
      </c>
      <c r="L11" s="152" t="s">
        <v>340</v>
      </c>
      <c r="M11" s="152" t="s">
        <v>340</v>
      </c>
      <c r="N11" s="152" t="s">
        <v>340</v>
      </c>
      <c r="O11" s="187">
        <v>43.257784320000006</v>
      </c>
      <c r="P11" s="187">
        <v>67.738954330000027</v>
      </c>
      <c r="Q11" s="187">
        <v>90.83267115000001</v>
      </c>
      <c r="R11" s="187">
        <v>104.59799088</v>
      </c>
      <c r="S11" s="187">
        <v>88.862045720000012</v>
      </c>
      <c r="T11" s="187">
        <v>112.65186849</v>
      </c>
      <c r="U11" s="187">
        <v>113.48669391000001</v>
      </c>
      <c r="V11" s="187">
        <v>128.16595565</v>
      </c>
      <c r="W11" s="187">
        <v>100.92100000000001</v>
      </c>
      <c r="X11" s="187">
        <v>103.125</v>
      </c>
      <c r="Y11" s="187">
        <v>101.09399999999999</v>
      </c>
      <c r="Z11" s="187">
        <v>97.626999999999995</v>
      </c>
      <c r="AA11" s="187">
        <v>106.63200000000001</v>
      </c>
      <c r="AB11" s="187">
        <v>117.22764129000001</v>
      </c>
      <c r="AC11" s="187">
        <v>115.39400000000001</v>
      </c>
      <c r="AD11" s="187">
        <v>109.605</v>
      </c>
      <c r="AE11" s="187">
        <v>117.15924585000002</v>
      </c>
      <c r="AF11" s="187">
        <v>117.07984239</v>
      </c>
      <c r="AG11" s="187">
        <v>126.34893117999999</v>
      </c>
      <c r="AH11" s="187">
        <v>116.9394238</v>
      </c>
      <c r="AI11" s="187">
        <v>147.37810698000004</v>
      </c>
      <c r="AJ11" s="187">
        <v>143.68100000000001</v>
      </c>
    </row>
    <row r="12" spans="1:36" ht="15" customHeight="1">
      <c r="A12" s="5"/>
      <c r="B12" s="184" t="s">
        <v>288</v>
      </c>
      <c r="C12" s="152" t="s">
        <v>340</v>
      </c>
      <c r="D12" s="152" t="s">
        <v>340</v>
      </c>
      <c r="E12" s="152" t="s">
        <v>340</v>
      </c>
      <c r="F12" s="152" t="s">
        <v>340</v>
      </c>
      <c r="G12" s="152" t="s">
        <v>340</v>
      </c>
      <c r="H12" s="152" t="s">
        <v>340</v>
      </c>
      <c r="I12" s="152" t="s">
        <v>340</v>
      </c>
      <c r="J12" s="152" t="s">
        <v>340</v>
      </c>
      <c r="K12" s="152" t="s">
        <v>340</v>
      </c>
      <c r="L12" s="152" t="s">
        <v>340</v>
      </c>
      <c r="M12" s="152" t="s">
        <v>340</v>
      </c>
      <c r="N12" s="152" t="s">
        <v>340</v>
      </c>
      <c r="O12" s="187">
        <v>175.73590412178112</v>
      </c>
      <c r="P12" s="187">
        <v>156.61878699637927</v>
      </c>
      <c r="Q12" s="187">
        <v>174.74887869907315</v>
      </c>
      <c r="R12" s="187">
        <v>206.80909838813619</v>
      </c>
      <c r="S12" s="187">
        <v>222.47110198671743</v>
      </c>
      <c r="T12" s="187">
        <v>256.15702728879211</v>
      </c>
      <c r="U12" s="187">
        <v>268.29668238269028</v>
      </c>
      <c r="V12" s="187">
        <v>212.8879528502238</v>
      </c>
      <c r="W12" s="187">
        <v>209.45229315544859</v>
      </c>
      <c r="X12" s="187">
        <v>193.51428201346675</v>
      </c>
      <c r="Y12" s="187">
        <v>157.44513928797733</v>
      </c>
      <c r="Z12" s="187">
        <v>161.17257468683289</v>
      </c>
      <c r="AA12" s="187">
        <v>153.88627429222299</v>
      </c>
      <c r="AB12" s="187">
        <v>156.35419920975858</v>
      </c>
      <c r="AC12" s="187">
        <v>159.164403595686</v>
      </c>
      <c r="AD12" s="187">
        <v>177.472776882993</v>
      </c>
      <c r="AE12" s="187">
        <v>177.6978681519993</v>
      </c>
      <c r="AF12" s="187">
        <v>171.31289495619501</v>
      </c>
      <c r="AG12" s="187">
        <v>182.35591464436601</v>
      </c>
      <c r="AH12" s="187">
        <v>194.2030428878472</v>
      </c>
      <c r="AI12" s="187">
        <v>224.50499560251581</v>
      </c>
      <c r="AJ12" s="187">
        <v>265.65786926875398</v>
      </c>
    </row>
    <row r="13" spans="1:36" ht="15" customHeight="1">
      <c r="A13" s="132"/>
      <c r="B13" s="256" t="s">
        <v>106</v>
      </c>
      <c r="C13" s="257" t="s">
        <v>340</v>
      </c>
      <c r="D13" s="257" t="s">
        <v>340</v>
      </c>
      <c r="E13" s="257" t="s">
        <v>340</v>
      </c>
      <c r="F13" s="257" t="s">
        <v>340</v>
      </c>
      <c r="G13" s="257" t="s">
        <v>340</v>
      </c>
      <c r="H13" s="257" t="s">
        <v>340</v>
      </c>
      <c r="I13" s="257" t="s">
        <v>340</v>
      </c>
      <c r="J13" s="257" t="s">
        <v>340</v>
      </c>
      <c r="K13" s="257" t="s">
        <v>340</v>
      </c>
      <c r="L13" s="257" t="s">
        <v>340</v>
      </c>
      <c r="M13" s="257" t="s">
        <v>340</v>
      </c>
      <c r="N13" s="257" t="s">
        <v>340</v>
      </c>
      <c r="O13" s="258">
        <v>88.61480204072808</v>
      </c>
      <c r="P13" s="258">
        <v>155.70305470035191</v>
      </c>
      <c r="Q13" s="258">
        <v>187.12430006667299</v>
      </c>
      <c r="R13" s="258">
        <v>182.07746666023922</v>
      </c>
      <c r="S13" s="258">
        <v>143.79546904527842</v>
      </c>
      <c r="T13" s="258">
        <v>158.31957875853453</v>
      </c>
      <c r="U13" s="258">
        <v>152.2762392914176</v>
      </c>
      <c r="V13" s="258">
        <v>216.73252721097552</v>
      </c>
      <c r="W13" s="258">
        <v>173.45983399205809</v>
      </c>
      <c r="X13" s="258">
        <v>191.84630516013519</v>
      </c>
      <c r="Y13" s="258">
        <v>231.15251550213509</v>
      </c>
      <c r="Z13" s="258">
        <v>218.06265779578229</v>
      </c>
      <c r="AA13" s="258">
        <v>249.45382670779239</v>
      </c>
      <c r="AB13" s="258">
        <v>269.9124876574856</v>
      </c>
      <c r="AC13" s="258">
        <v>260.99956435941408</v>
      </c>
      <c r="AD13" s="258">
        <v>222.33156370801788</v>
      </c>
      <c r="AE13" s="258">
        <v>237.35416155877763</v>
      </c>
      <c r="AF13" s="258">
        <v>246.03368748848416</v>
      </c>
      <c r="AG13" s="258">
        <v>249.43317749526753</v>
      </c>
      <c r="AH13" s="258">
        <v>216.77411405088964</v>
      </c>
      <c r="AI13" s="258">
        <v>236.3248905460234</v>
      </c>
      <c r="AJ13" s="258">
        <v>194.70592059771468</v>
      </c>
    </row>
    <row r="14" spans="1:36" ht="15" customHeight="1">
      <c r="A14" s="5"/>
      <c r="B14" s="143" t="s">
        <v>343</v>
      </c>
      <c r="C14" s="152" t="s">
        <v>340</v>
      </c>
      <c r="D14" s="152" t="s">
        <v>340</v>
      </c>
      <c r="E14" s="152" t="s">
        <v>340</v>
      </c>
      <c r="F14" s="152" t="s">
        <v>340</v>
      </c>
      <c r="G14" s="152" t="s">
        <v>340</v>
      </c>
      <c r="H14" s="152" t="s">
        <v>340</v>
      </c>
      <c r="I14" s="152" t="s">
        <v>340</v>
      </c>
      <c r="J14" s="152" t="s">
        <v>340</v>
      </c>
      <c r="K14" s="152" t="s">
        <v>340</v>
      </c>
      <c r="L14" s="152" t="s">
        <v>340</v>
      </c>
      <c r="M14" s="152" t="s">
        <v>340</v>
      </c>
      <c r="N14" s="152" t="s">
        <v>340</v>
      </c>
      <c r="O14" s="188">
        <v>47.07327196</v>
      </c>
      <c r="P14" s="188">
        <v>102.07976523000001</v>
      </c>
      <c r="Q14" s="188">
        <v>70.892185249999997</v>
      </c>
      <c r="R14" s="188">
        <v>73.240459680000001</v>
      </c>
      <c r="S14" s="188">
        <v>64.040373329999994</v>
      </c>
      <c r="T14" s="188">
        <v>59.156122949999997</v>
      </c>
      <c r="U14" s="188">
        <v>69.410697870000007</v>
      </c>
      <c r="V14" s="187">
        <v>80.041151100000008</v>
      </c>
      <c r="W14" s="187">
        <v>89.48653985</v>
      </c>
      <c r="X14" s="187">
        <v>86.977867979999999</v>
      </c>
      <c r="Y14" s="187">
        <v>95.016554040000003</v>
      </c>
      <c r="Z14" s="187">
        <v>105.35431994999998</v>
      </c>
      <c r="AA14" s="189"/>
      <c r="AB14" s="189"/>
      <c r="AC14" s="189"/>
      <c r="AD14" s="189"/>
      <c r="AE14" s="189"/>
      <c r="AF14" s="189"/>
      <c r="AG14" s="189"/>
      <c r="AH14" s="189"/>
      <c r="AI14" s="189"/>
      <c r="AJ14" s="189"/>
    </row>
    <row r="15" spans="1:36" ht="14.4">
      <c r="A15" s="5"/>
      <c r="B15" s="184" t="s">
        <v>288</v>
      </c>
      <c r="C15" s="152" t="s">
        <v>340</v>
      </c>
      <c r="D15" s="152" t="s">
        <v>340</v>
      </c>
      <c r="E15" s="152" t="s">
        <v>340</v>
      </c>
      <c r="F15" s="152" t="s">
        <v>340</v>
      </c>
      <c r="G15" s="152" t="s">
        <v>340</v>
      </c>
      <c r="H15" s="152" t="s">
        <v>340</v>
      </c>
      <c r="I15" s="152" t="s">
        <v>340</v>
      </c>
      <c r="J15" s="152" t="s">
        <v>340</v>
      </c>
      <c r="K15" s="152" t="s">
        <v>340</v>
      </c>
      <c r="L15" s="152" t="s">
        <v>340</v>
      </c>
      <c r="M15" s="152" t="s">
        <v>340</v>
      </c>
      <c r="N15" s="152" t="s">
        <v>340</v>
      </c>
      <c r="O15" s="187">
        <v>90.138770650000026</v>
      </c>
      <c r="P15" s="187">
        <v>103.56625769000001</v>
      </c>
      <c r="Q15" s="187">
        <v>121.52110881999997</v>
      </c>
      <c r="R15" s="187">
        <v>148.58288231000003</v>
      </c>
      <c r="S15" s="187">
        <v>170.40412322000003</v>
      </c>
      <c r="T15" s="187">
        <v>180.49056861000017</v>
      </c>
      <c r="U15" s="187">
        <v>189.6929340800001</v>
      </c>
      <c r="V15" s="187">
        <v>187.26767893000005</v>
      </c>
      <c r="W15" s="187">
        <v>184.49250136999993</v>
      </c>
      <c r="X15" s="187">
        <v>189.09054638000012</v>
      </c>
      <c r="Y15" s="187">
        <v>190.58518821000013</v>
      </c>
      <c r="Z15" s="187">
        <v>183.11131929000027</v>
      </c>
      <c r="AA15" s="189"/>
      <c r="AB15" s="189"/>
      <c r="AC15" s="189"/>
      <c r="AD15" s="189"/>
      <c r="AE15" s="189"/>
      <c r="AF15" s="189"/>
      <c r="AG15" s="189"/>
      <c r="AH15" s="189"/>
      <c r="AI15" s="189"/>
      <c r="AJ15" s="189"/>
    </row>
    <row r="16" spans="1:36" ht="14.4">
      <c r="A16" s="132"/>
      <c r="B16" s="256" t="s">
        <v>249</v>
      </c>
      <c r="C16" s="257" t="s">
        <v>340</v>
      </c>
      <c r="D16" s="257" t="s">
        <v>340</v>
      </c>
      <c r="E16" s="257" t="s">
        <v>340</v>
      </c>
      <c r="F16" s="257" t="s">
        <v>340</v>
      </c>
      <c r="G16" s="257" t="s">
        <v>340</v>
      </c>
      <c r="H16" s="257" t="s">
        <v>340</v>
      </c>
      <c r="I16" s="257" t="s">
        <v>340</v>
      </c>
      <c r="J16" s="257" t="s">
        <v>340</v>
      </c>
      <c r="K16" s="257" t="s">
        <v>340</v>
      </c>
      <c r="L16" s="257" t="s">
        <v>340</v>
      </c>
      <c r="M16" s="257" t="s">
        <v>340</v>
      </c>
      <c r="N16" s="257" t="s">
        <v>340</v>
      </c>
      <c r="O16" s="258">
        <v>188.00320642713353</v>
      </c>
      <c r="P16" s="258">
        <v>354.83289927109462</v>
      </c>
      <c r="Q16" s="258">
        <v>210.01443237160223</v>
      </c>
      <c r="R16" s="258">
        <v>177.45358735058986</v>
      </c>
      <c r="S16" s="258">
        <v>135.29328964085846</v>
      </c>
      <c r="T16" s="258">
        <v>117.99067633288</v>
      </c>
      <c r="U16" s="258">
        <v>131.72789674211987</v>
      </c>
      <c r="V16" s="258">
        <v>153.86966165566068</v>
      </c>
      <c r="W16" s="258">
        <v>174.61497950744607</v>
      </c>
      <c r="X16" s="258">
        <v>165.59279706069873</v>
      </c>
      <c r="Y16" s="258">
        <v>179.4785826520237</v>
      </c>
      <c r="Z16" s="258">
        <v>207.12840325251929</v>
      </c>
      <c r="AA16" s="190"/>
      <c r="AB16" s="190"/>
      <c r="AC16" s="190"/>
      <c r="AD16" s="190"/>
      <c r="AE16" s="190"/>
      <c r="AF16" s="190"/>
      <c r="AG16" s="190"/>
      <c r="AH16" s="190"/>
      <c r="AI16" s="190"/>
      <c r="AJ16" s="190"/>
    </row>
    <row r="17" spans="1:36" ht="14.4">
      <c r="A17" s="5"/>
      <c r="B17" s="184"/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  <c r="N17" s="184"/>
      <c r="O17" s="185"/>
      <c r="P17" s="185"/>
      <c r="Q17" s="185"/>
      <c r="R17" s="185"/>
      <c r="S17" s="185"/>
      <c r="T17" s="185"/>
      <c r="U17" s="185"/>
      <c r="V17" s="185"/>
      <c r="W17" s="185"/>
      <c r="X17" s="185"/>
      <c r="Y17" s="185"/>
      <c r="Z17" s="185"/>
      <c r="AA17" s="320"/>
      <c r="AB17" s="320"/>
      <c r="AC17" s="320"/>
      <c r="AD17" s="320"/>
      <c r="AE17" s="320"/>
      <c r="AF17" s="320"/>
      <c r="AG17" s="320"/>
      <c r="AH17" s="320"/>
      <c r="AI17" s="320"/>
      <c r="AJ17" s="320"/>
    </row>
    <row r="18" spans="1:36" ht="14.4">
      <c r="A18" s="5"/>
      <c r="B18" s="143" t="s">
        <v>292</v>
      </c>
      <c r="C18" s="143"/>
      <c r="D18" s="143"/>
      <c r="E18" s="143"/>
      <c r="F18" s="143"/>
      <c r="G18" s="143"/>
      <c r="H18" s="143"/>
      <c r="I18" s="143"/>
      <c r="J18" s="143"/>
      <c r="K18" s="143"/>
      <c r="L18" s="143"/>
      <c r="M18" s="143"/>
      <c r="N18" s="143"/>
      <c r="O18" s="320"/>
      <c r="P18" s="320"/>
      <c r="Q18" s="320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320"/>
      <c r="AC18" s="320"/>
      <c r="AD18" s="320"/>
      <c r="AE18" s="320"/>
      <c r="AF18" s="320"/>
      <c r="AG18" s="320"/>
      <c r="AH18" s="320"/>
      <c r="AI18" s="320"/>
      <c r="AJ18" s="320"/>
    </row>
    <row r="19" spans="1:36" ht="14.4">
      <c r="A19" s="5"/>
      <c r="B19" s="143" t="s">
        <v>276</v>
      </c>
      <c r="C19" s="143"/>
      <c r="D19" s="143"/>
      <c r="E19" s="143"/>
      <c r="F19" s="143"/>
      <c r="G19" s="143"/>
      <c r="H19" s="143"/>
      <c r="I19" s="143"/>
      <c r="J19" s="143"/>
      <c r="K19" s="143"/>
      <c r="L19" s="143"/>
      <c r="M19" s="143"/>
      <c r="N19" s="143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</row>
  </sheetData>
  <hyperlinks>
    <hyperlink ref="B2" location="Sumário!A1" display="Sumário" xr:uid="{19A473B5-5894-4ACF-9FD6-279A87E4B392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9">
    <tabColor rgb="FF92D050"/>
    <outlinePr summaryBelow="0"/>
  </sheetPr>
  <dimension ref="A1:AP13"/>
  <sheetViews>
    <sheetView showGridLines="0" zoomScale="85" zoomScaleNormal="85" workbookViewId="0">
      <pane xSplit="2" ySplit="4" topLeftCell="Z5" activePane="bottomRight" state="frozen"/>
      <selection activeCell="B2" sqref="B2"/>
      <selection pane="topRight" activeCell="B2" sqref="B2"/>
      <selection pane="bottomLeft" activeCell="B2" sqref="B2"/>
      <selection pane="bottomRight" activeCell="AJ1" sqref="AJ1"/>
    </sheetView>
  </sheetViews>
  <sheetFormatPr defaultColWidth="10.6640625" defaultRowHeight="15" customHeight="1" outlineLevelCol="1"/>
  <cols>
    <col min="1" max="1" width="1.6640625" customWidth="1"/>
    <col min="2" max="2" width="45.6640625" customWidth="1" collapsed="1"/>
    <col min="3" max="10" width="10.6640625" hidden="1" customWidth="1" outlineLevel="1"/>
    <col min="11" max="11" width="10.6640625" hidden="1" customWidth="1" outlineLevel="1" collapsed="1"/>
    <col min="12" max="14" width="10.6640625" hidden="1" customWidth="1" outlineLevel="1"/>
    <col min="15" max="15" width="10.6640625" customWidth="1" collapsed="1"/>
    <col min="16" max="28" width="10.6640625" customWidth="1"/>
  </cols>
  <sheetData>
    <row r="1" spans="1:42" ht="18">
      <c r="A1" s="260"/>
      <c r="B1" s="331" t="s">
        <v>376</v>
      </c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0"/>
      <c r="AD1" s="260"/>
      <c r="AE1" s="260"/>
      <c r="AF1" s="260"/>
      <c r="AG1" s="260"/>
      <c r="AH1" s="260"/>
      <c r="AI1" s="260"/>
      <c r="AJ1" s="260"/>
      <c r="AK1" s="260"/>
      <c r="AL1" s="260"/>
      <c r="AM1" s="260"/>
      <c r="AN1" s="260"/>
      <c r="AO1" s="260"/>
      <c r="AP1" s="260"/>
    </row>
    <row r="2" spans="1:42" ht="14.4">
      <c r="A2" s="260"/>
      <c r="B2" s="280" t="s">
        <v>379</v>
      </c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0"/>
      <c r="AG2" s="260"/>
      <c r="AH2" s="260"/>
      <c r="AI2" s="260"/>
      <c r="AJ2" s="260"/>
      <c r="AK2" s="260"/>
      <c r="AL2" s="260"/>
      <c r="AM2" s="260"/>
      <c r="AN2" s="260"/>
      <c r="AO2" s="260"/>
      <c r="AP2" s="260"/>
    </row>
    <row r="3" spans="1:42" ht="14.4">
      <c r="A3" s="260"/>
      <c r="B3" s="267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  <c r="AJ3" s="260"/>
      <c r="AK3" s="260"/>
      <c r="AL3" s="260"/>
      <c r="AM3" s="260"/>
      <c r="AN3" s="260"/>
      <c r="AO3" s="260"/>
      <c r="AP3" s="260"/>
    </row>
    <row r="4" spans="1:42" ht="15" customHeight="1">
      <c r="A4" s="260"/>
      <c r="B4" s="175" t="s">
        <v>217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77" t="str">
        <f>'Histórico Ebitda LTM'!O4</f>
        <v>1T21</v>
      </c>
      <c r="P4" s="177" t="str">
        <f>'Histórico Ebitda LTM'!P4</f>
        <v>2T21</v>
      </c>
      <c r="Q4" s="177" t="str">
        <f>'Histórico Ebitda LTM'!Q4</f>
        <v>3T21</v>
      </c>
      <c r="R4" s="177" t="str">
        <f>'Histórico Ebitda LTM'!R4</f>
        <v>4T21</v>
      </c>
      <c r="S4" s="177" t="str">
        <f>'Histórico Ebitda LTM'!S4</f>
        <v>1T22</v>
      </c>
      <c r="T4" s="177" t="str">
        <f>'Histórico Ebitda LTM'!T4</f>
        <v>2T22</v>
      </c>
      <c r="U4" s="177" t="str">
        <f>'Histórico Ebitda LTM'!U4</f>
        <v>3T22</v>
      </c>
      <c r="V4" s="177" t="str">
        <f>'Histórico Ebitda LTM'!V4</f>
        <v>4T22</v>
      </c>
      <c r="W4" s="177" t="str">
        <f>'Histórico Ebitda LTM'!W4</f>
        <v>1T23</v>
      </c>
      <c r="X4" s="177" t="str">
        <f>'Histórico Ebitda LTM'!X4</f>
        <v>2T23</v>
      </c>
      <c r="Y4" s="177" t="str">
        <f>'Histórico Ebitda LTM'!Y4</f>
        <v>3T23</v>
      </c>
      <c r="Z4" s="177" t="str">
        <f>'Histórico Ebitda LTM'!Z4</f>
        <v>4T23</v>
      </c>
      <c r="AA4" s="177" t="str">
        <f>'Histórico Ebitda LTM'!AA4</f>
        <v>1T24</v>
      </c>
      <c r="AB4" s="177" t="str">
        <f>'Histórico Ebitda LTM'!AB4</f>
        <v>2T24</v>
      </c>
      <c r="AC4" s="177" t="str">
        <f>'Histórico Ebitda LTM'!AC4</f>
        <v>3T24</v>
      </c>
      <c r="AD4" s="177" t="str">
        <f>'Histórico Ebitda LTM'!AD4</f>
        <v>4T24</v>
      </c>
      <c r="AE4" s="177" t="str">
        <f>'Histórico Ebitda LTM'!AE4</f>
        <v>1T25</v>
      </c>
      <c r="AF4" s="177" t="str">
        <f>'Histórico Ebitda LTM'!AF4</f>
        <v>2T25</v>
      </c>
      <c r="AG4" s="177" t="str">
        <f>'Histórico Ebitda LTM'!AG4</f>
        <v>3T25</v>
      </c>
      <c r="AH4" s="177" t="str">
        <f>'Histórico Ebitda LTM'!AH4</f>
        <v>4T25</v>
      </c>
      <c r="AI4" s="177" t="str">
        <f>'Histórico Ebitda LTM'!AI4</f>
        <v>1T26</v>
      </c>
      <c r="AJ4" s="177" t="str">
        <f>'Histórico Ebitda LTM'!AJ4</f>
        <v>2T26</v>
      </c>
      <c r="AK4" s="260"/>
      <c r="AL4" s="73">
        <v>2021</v>
      </c>
      <c r="AM4" s="73">
        <v>2022</v>
      </c>
      <c r="AN4" s="73">
        <v>2023</v>
      </c>
      <c r="AO4" s="73">
        <v>2024</v>
      </c>
      <c r="AP4" s="73">
        <v>2025</v>
      </c>
    </row>
    <row r="5" spans="1:42" ht="15" customHeight="1">
      <c r="A5" s="79"/>
      <c r="B5" s="128" t="s">
        <v>345</v>
      </c>
      <c r="C5" s="152" t="s">
        <v>340</v>
      </c>
      <c r="D5" s="152" t="s">
        <v>340</v>
      </c>
      <c r="E5" s="152" t="s">
        <v>340</v>
      </c>
      <c r="F5" s="152" t="s">
        <v>340</v>
      </c>
      <c r="G5" s="152" t="s">
        <v>340</v>
      </c>
      <c r="H5" s="152" t="s">
        <v>340</v>
      </c>
      <c r="I5" s="152" t="s">
        <v>340</v>
      </c>
      <c r="J5" s="152" t="s">
        <v>340</v>
      </c>
      <c r="K5" s="152" t="s">
        <v>340</v>
      </c>
      <c r="L5" s="152" t="s">
        <v>340</v>
      </c>
      <c r="M5" s="152" t="s">
        <v>340</v>
      </c>
      <c r="N5" s="152" t="s">
        <v>340</v>
      </c>
      <c r="O5" s="192">
        <v>408.71152398000004</v>
      </c>
      <c r="P5" s="192">
        <v>576.90698062000047</v>
      </c>
      <c r="Q5" s="192">
        <v>816.68334630999959</v>
      </c>
      <c r="R5" s="192">
        <v>848.50753834000056</v>
      </c>
      <c r="S5" s="192">
        <v>902.3801697800003</v>
      </c>
      <c r="T5" s="192">
        <v>910.47255754998446</v>
      </c>
      <c r="U5" s="192">
        <v>905.23647253001582</v>
      </c>
      <c r="V5" s="192">
        <v>845.14093029999844</v>
      </c>
      <c r="W5" s="192">
        <v>954.42228289000127</v>
      </c>
      <c r="X5" s="192">
        <v>932.42418522999981</v>
      </c>
      <c r="Y5" s="192">
        <v>940.40707884999767</v>
      </c>
      <c r="Z5" s="192">
        <v>905.68607525000175</v>
      </c>
      <c r="AA5" s="192">
        <v>990.71494344999962</v>
      </c>
      <c r="AB5" s="192">
        <v>977.00212125000064</v>
      </c>
      <c r="AC5" s="192">
        <f>'Histórico Ebitda LTM'!AC5</f>
        <v>938.27857173000109</v>
      </c>
      <c r="AD5" s="192">
        <v>895.38250285999993</v>
      </c>
      <c r="AE5" s="192">
        <f>'Histórico Ebitda LTM'!AE5</f>
        <v>1040.1217905799999</v>
      </c>
      <c r="AF5" s="192">
        <f>'Histórico Ebitda LTM'!AF5</f>
        <v>1005.3398492200006</v>
      </c>
      <c r="AG5" s="192">
        <f>'Histórico Ebitda LTM'!AG5</f>
        <v>1005.9151693699989</v>
      </c>
      <c r="AH5" s="192">
        <f>'Histórico Ebitda LTM'!AH5</f>
        <v>972.31992930000115</v>
      </c>
      <c r="AI5" s="192">
        <f>'Histórico Ebitda LTM'!AI5</f>
        <v>1120.40276784</v>
      </c>
      <c r="AJ5" s="192">
        <f>'Histórico Ebitda LTM'!AJ5</f>
        <v>1050.0492925999999</v>
      </c>
      <c r="AK5" s="191"/>
      <c r="AL5" s="192">
        <v>2650.809389250001</v>
      </c>
      <c r="AM5" s="192">
        <v>3563.2301301599991</v>
      </c>
      <c r="AN5" s="192">
        <v>3732.9396222200003</v>
      </c>
      <c r="AO5" s="192">
        <f>SUM(AA5:AD5)</f>
        <v>3801.3781392900014</v>
      </c>
      <c r="AP5" s="192">
        <f>SUM(AE5:AH5)</f>
        <v>4023.6967384700006</v>
      </c>
    </row>
    <row r="6" spans="1:42" ht="15" customHeight="1">
      <c r="A6" s="79"/>
      <c r="B6" s="128" t="s">
        <v>177</v>
      </c>
      <c r="C6" s="152" t="s">
        <v>340</v>
      </c>
      <c r="D6" s="152" t="s">
        <v>340</v>
      </c>
      <c r="E6" s="152" t="s">
        <v>340</v>
      </c>
      <c r="F6" s="152" t="s">
        <v>340</v>
      </c>
      <c r="G6" s="152" t="s">
        <v>340</v>
      </c>
      <c r="H6" s="152" t="s">
        <v>340</v>
      </c>
      <c r="I6" s="152" t="s">
        <v>340</v>
      </c>
      <c r="J6" s="152" t="s">
        <v>340</v>
      </c>
      <c r="K6" s="152" t="s">
        <v>340</v>
      </c>
      <c r="L6" s="152" t="s">
        <v>340</v>
      </c>
      <c r="M6" s="152" t="s">
        <v>340</v>
      </c>
      <c r="N6" s="152" t="s">
        <v>340</v>
      </c>
      <c r="O6" s="193">
        <v>15.497136999999997</v>
      </c>
      <c r="P6" s="193">
        <v>46.787123999999991</v>
      </c>
      <c r="Q6" s="193">
        <v>-7.9211429200000225</v>
      </c>
      <c r="R6" s="193">
        <v>107.08086304000003</v>
      </c>
      <c r="S6" s="193">
        <v>55.692032420000004</v>
      </c>
      <c r="T6" s="193">
        <v>65.239284140000009</v>
      </c>
      <c r="U6" s="193">
        <v>29.169023739999986</v>
      </c>
      <c r="V6" s="193">
        <v>44.395121139999986</v>
      </c>
      <c r="W6" s="193">
        <v>54.944803659999984</v>
      </c>
      <c r="X6" s="193">
        <v>40.634600069999998</v>
      </c>
      <c r="Y6" s="193">
        <v>54.529324259999996</v>
      </c>
      <c r="Z6" s="193">
        <v>42.29485513000003</v>
      </c>
      <c r="AA6" s="193">
        <v>52.547552579999994</v>
      </c>
      <c r="AB6" s="193">
        <v>60.038212460000004</v>
      </c>
      <c r="AC6" s="193">
        <f>-'DRE Consolidada '!AC16</f>
        <v>41.231126629999991</v>
      </c>
      <c r="AD6" s="193">
        <v>24.709147840000014</v>
      </c>
      <c r="AE6" s="193">
        <f>-'DRE Consolidada '!AE16</f>
        <v>52.134276830000005</v>
      </c>
      <c r="AF6" s="193">
        <f>-'DRE Consolidada '!AF16</f>
        <v>41.823038510000003</v>
      </c>
      <c r="AG6" s="193">
        <f>-'DRE Consolidada '!AG16</f>
        <v>29.440410190000037</v>
      </c>
      <c r="AH6" s="193">
        <f>-'DRE Consolidada '!AH16</f>
        <v>49.767605939999967</v>
      </c>
      <c r="AI6" s="193">
        <f>-'DRE Consolidada '!AI16</f>
        <v>53.026019289999994</v>
      </c>
      <c r="AJ6" s="193">
        <f>-'DRE Consolidada '!AJ16</f>
        <v>55.983326129999995</v>
      </c>
      <c r="AK6" s="191"/>
      <c r="AL6" s="193">
        <v>161.44398111999999</v>
      </c>
      <c r="AM6" s="192">
        <v>194.49546143999999</v>
      </c>
      <c r="AN6" s="192">
        <v>192.40358312000001</v>
      </c>
      <c r="AO6" s="192">
        <f>SUM(AA6:AD6)</f>
        <v>178.52603951</v>
      </c>
      <c r="AP6" s="192">
        <f>SUM(AE6:AH6)</f>
        <v>173.16533147000001</v>
      </c>
    </row>
    <row r="7" spans="1:42" ht="15" customHeight="1">
      <c r="A7" s="79"/>
      <c r="B7" s="194" t="s">
        <v>91</v>
      </c>
      <c r="C7" s="186" t="s">
        <v>340</v>
      </c>
      <c r="D7" s="186" t="s">
        <v>340</v>
      </c>
      <c r="E7" s="186" t="s">
        <v>340</v>
      </c>
      <c r="F7" s="186" t="s">
        <v>340</v>
      </c>
      <c r="G7" s="186" t="s">
        <v>340</v>
      </c>
      <c r="H7" s="186" t="s">
        <v>340</v>
      </c>
      <c r="I7" s="186" t="s">
        <v>340</v>
      </c>
      <c r="J7" s="186" t="s">
        <v>340</v>
      </c>
      <c r="K7" s="186" t="s">
        <v>340</v>
      </c>
      <c r="L7" s="186" t="s">
        <v>340</v>
      </c>
      <c r="M7" s="186" t="s">
        <v>340</v>
      </c>
      <c r="N7" s="186" t="s">
        <v>340</v>
      </c>
      <c r="O7" s="195">
        <v>3.7917054183082777E-2</v>
      </c>
      <c r="P7" s="195">
        <v>8.1099944309424007E-2</v>
      </c>
      <c r="Q7" s="195">
        <v>-9.6991605813806902E-3</v>
      </c>
      <c r="R7" s="195">
        <v>0.1261990709587453</v>
      </c>
      <c r="S7" s="195">
        <v>6.1716817684034087E-2</v>
      </c>
      <c r="T7" s="195">
        <v>7.1654311378208019E-2</v>
      </c>
      <c r="U7" s="195">
        <v>3.2222545848684635E-2</v>
      </c>
      <c r="V7" s="195">
        <v>5.2529843897444556E-2</v>
      </c>
      <c r="W7" s="195">
        <v>5.7568651366381042E-2</v>
      </c>
      <c r="X7" s="195">
        <v>4.3579521760234816E-2</v>
      </c>
      <c r="Y7" s="195">
        <v>5.7984808373287303E-2</v>
      </c>
      <c r="Z7" s="195">
        <v>4.6699244126421111E-2</v>
      </c>
      <c r="AA7" s="195">
        <v>5.3040032279125522E-2</v>
      </c>
      <c r="AB7" s="195">
        <v>6.1451465819936636E-2</v>
      </c>
      <c r="AC7" s="195">
        <f>AC6/AC5</f>
        <v>4.3943374464982088E-2</v>
      </c>
      <c r="AD7" s="195">
        <v>2.7596192421758193E-2</v>
      </c>
      <c r="AE7" s="195">
        <f t="shared" ref="AE7:AJ7" si="0">AE6/AE5</f>
        <v>5.0123242587705549E-2</v>
      </c>
      <c r="AF7" s="195">
        <f t="shared" si="0"/>
        <v>4.1600895997954003E-2</v>
      </c>
      <c r="AG7" s="195">
        <f t="shared" si="0"/>
        <v>2.9267289217279089E-2</v>
      </c>
      <c r="AH7" s="195">
        <f t="shared" si="0"/>
        <v>5.118439357283254E-2</v>
      </c>
      <c r="AI7" s="195">
        <f t="shared" si="0"/>
        <v>4.7327640391524289E-2</v>
      </c>
      <c r="AJ7" s="195">
        <f t="shared" si="0"/>
        <v>5.3314950569016743E-2</v>
      </c>
      <c r="AK7" s="79"/>
      <c r="AL7" s="195">
        <v>6.0903655228744177E-2</v>
      </c>
      <c r="AM7" s="195">
        <v>5.4584030313884493E-2</v>
      </c>
      <c r="AN7" s="195">
        <v>5.1542109595005048E-2</v>
      </c>
      <c r="AO7" s="195">
        <f>IFERROR(AO6/AO5,0)</f>
        <v>4.6963504541893332E-2</v>
      </c>
      <c r="AP7" s="195">
        <f>IFERROR(AP6/AP5,0)</f>
        <v>4.3036377422381401E-2</v>
      </c>
    </row>
    <row r="8" spans="1:42" ht="15" customHeight="1">
      <c r="A8" s="5"/>
      <c r="B8" s="79" t="s">
        <v>92</v>
      </c>
      <c r="C8" s="152" t="s">
        <v>340</v>
      </c>
      <c r="D8" s="152" t="s">
        <v>340</v>
      </c>
      <c r="E8" s="152" t="s">
        <v>340</v>
      </c>
      <c r="F8" s="152" t="s">
        <v>340</v>
      </c>
      <c r="G8" s="152" t="s">
        <v>340</v>
      </c>
      <c r="H8" s="152" t="s">
        <v>340</v>
      </c>
      <c r="I8" s="152" t="s">
        <v>340</v>
      </c>
      <c r="J8" s="152" t="s">
        <v>340</v>
      </c>
      <c r="K8" s="152" t="s">
        <v>340</v>
      </c>
      <c r="L8" s="152" t="s">
        <v>340</v>
      </c>
      <c r="M8" s="152" t="s">
        <v>340</v>
      </c>
      <c r="N8" s="152" t="s">
        <v>340</v>
      </c>
      <c r="O8" s="187">
        <v>38.153737867687262</v>
      </c>
      <c r="P8" s="187">
        <v>67.571483709067479</v>
      </c>
      <c r="Q8" s="187">
        <v>131.78137720983446</v>
      </c>
      <c r="R8" s="187">
        <v>206.80909838813619</v>
      </c>
      <c r="S8" s="187">
        <v>53.815741466268499</v>
      </c>
      <c r="T8" s="187">
        <v>63.103671143454918</v>
      </c>
      <c r="U8" s="187">
        <v>76.349548594665123</v>
      </c>
      <c r="V8" s="187">
        <v>19.618991645835283</v>
      </c>
      <c r="W8" s="187">
        <v>50.379847681752253</v>
      </c>
      <c r="X8" s="187">
        <v>47.165894091214135</v>
      </c>
      <c r="Y8" s="187">
        <v>40.280405869175695</v>
      </c>
      <c r="Z8" s="187">
        <v>23.34642704469082</v>
      </c>
      <c r="AA8" s="187">
        <v>43.107272994919356</v>
      </c>
      <c r="AB8" s="187">
        <v>49.620093300973139</v>
      </c>
      <c r="AC8" s="187">
        <v>43.090610255102689</v>
      </c>
      <c r="AD8" s="187">
        <v>41.654800331997819</v>
      </c>
      <c r="AE8" s="187">
        <v>43.3623278061485</v>
      </c>
      <c r="AF8" s="187">
        <v>43.248845812945198</v>
      </c>
      <c r="AG8" s="187">
        <v>54.133629943274101</v>
      </c>
      <c r="AH8" s="187">
        <v>53.458239325479497</v>
      </c>
      <c r="AI8" s="187">
        <v>73.664280520817101</v>
      </c>
      <c r="AJ8" s="187">
        <v>84.401719479182901</v>
      </c>
      <c r="AK8" s="83"/>
      <c r="AL8" s="187">
        <v>444.31569717472541</v>
      </c>
      <c r="AM8" s="187">
        <v>212.88795285022383</v>
      </c>
      <c r="AN8" s="187">
        <f>SUM(W8:Z8)</f>
        <v>161.17257468683289</v>
      </c>
      <c r="AO8" s="187">
        <f>SUM(AA8:AD8)</f>
        <v>177.472776882993</v>
      </c>
      <c r="AP8" s="187">
        <f>SUM(AE8:AH8)</f>
        <v>194.20304288784729</v>
      </c>
    </row>
    <row r="9" spans="1:42" ht="15" customHeight="1">
      <c r="A9" s="5"/>
      <c r="B9" s="79" t="s">
        <v>93</v>
      </c>
      <c r="C9" s="152" t="s">
        <v>340</v>
      </c>
      <c r="D9" s="152" t="s">
        <v>340</v>
      </c>
      <c r="E9" s="152" t="s">
        <v>340</v>
      </c>
      <c r="F9" s="152" t="s">
        <v>340</v>
      </c>
      <c r="G9" s="152" t="s">
        <v>340</v>
      </c>
      <c r="H9" s="152" t="s">
        <v>340</v>
      </c>
      <c r="I9" s="152" t="s">
        <v>340</v>
      </c>
      <c r="J9" s="152" t="s">
        <v>340</v>
      </c>
      <c r="K9" s="152" t="s">
        <v>340</v>
      </c>
      <c r="L9" s="152" t="s">
        <v>340</v>
      </c>
      <c r="M9" s="152" t="s">
        <v>340</v>
      </c>
      <c r="N9" s="152" t="s">
        <v>340</v>
      </c>
      <c r="O9" s="187">
        <v>1.0260847100000001</v>
      </c>
      <c r="P9" s="187">
        <v>1.2182344400000003</v>
      </c>
      <c r="Q9" s="187">
        <v>-1.0272118800000001</v>
      </c>
      <c r="R9" s="187">
        <v>1.1000000000000001</v>
      </c>
      <c r="S9" s="187">
        <v>0.61</v>
      </c>
      <c r="T9" s="187">
        <v>0.71</v>
      </c>
      <c r="U9" s="187">
        <v>0.6</v>
      </c>
      <c r="V9" s="187">
        <v>2.57</v>
      </c>
      <c r="W9" s="187">
        <v>0.87</v>
      </c>
      <c r="X9" s="187">
        <v>0.97599999999999998</v>
      </c>
      <c r="Y9" s="187">
        <v>0.77500000000000002</v>
      </c>
      <c r="Z9" s="187">
        <v>-5.2130000000000001</v>
      </c>
      <c r="AA9" s="187">
        <v>1.4517469999999995</v>
      </c>
      <c r="AB9" s="187">
        <v>1.4932530000000006</v>
      </c>
      <c r="AC9" s="187">
        <v>1.42</v>
      </c>
      <c r="AD9" s="187">
        <v>1.262</v>
      </c>
      <c r="AE9" s="187">
        <v>1.1599999999999999</v>
      </c>
      <c r="AF9" s="187">
        <v>1.306</v>
      </c>
      <c r="AG9" s="187">
        <v>5.7290000000000001</v>
      </c>
      <c r="AH9" s="187">
        <v>-2.3849999999999998</v>
      </c>
      <c r="AI9" s="187">
        <v>2.395</v>
      </c>
      <c r="AJ9" s="187">
        <v>1.716</v>
      </c>
      <c r="AK9" s="83"/>
      <c r="AL9" s="187">
        <v>2.3171072700000002</v>
      </c>
      <c r="AM9" s="187">
        <v>4.49</v>
      </c>
      <c r="AN9" s="187">
        <f>SUM(W9:Z9)</f>
        <v>-2.5920000000000001</v>
      </c>
      <c r="AO9" s="187">
        <f>SUM(AA9:AD9)</f>
        <v>5.6270000000000007</v>
      </c>
      <c r="AP9" s="187">
        <f>SUM(AE9:AH9)</f>
        <v>5.8100000000000005</v>
      </c>
    </row>
    <row r="10" spans="1:42" ht="15" customHeight="1">
      <c r="A10" s="5"/>
      <c r="B10" s="196" t="s">
        <v>94</v>
      </c>
      <c r="C10" s="186" t="s">
        <v>340</v>
      </c>
      <c r="D10" s="186" t="s">
        <v>340</v>
      </c>
      <c r="E10" s="186" t="s">
        <v>340</v>
      </c>
      <c r="F10" s="186" t="s">
        <v>340</v>
      </c>
      <c r="G10" s="186" t="s">
        <v>340</v>
      </c>
      <c r="H10" s="186" t="s">
        <v>340</v>
      </c>
      <c r="I10" s="186" t="s">
        <v>340</v>
      </c>
      <c r="J10" s="186" t="s">
        <v>340</v>
      </c>
      <c r="K10" s="186" t="s">
        <v>340</v>
      </c>
      <c r="L10" s="186" t="s">
        <v>340</v>
      </c>
      <c r="M10" s="186" t="s">
        <v>340</v>
      </c>
      <c r="N10" s="186" t="s">
        <v>340</v>
      </c>
      <c r="O10" s="197">
        <f t="shared" ref="O10" si="1">O9/O8</f>
        <v>2.6893425581481504E-2</v>
      </c>
      <c r="P10" s="197">
        <f t="shared" ref="P10" si="2">P9/P8</f>
        <v>1.8028824781251982E-2</v>
      </c>
      <c r="Q10" s="197">
        <f t="shared" ref="Q10" si="3">Q9/Q8</f>
        <v>-7.7948182189990214E-3</v>
      </c>
      <c r="R10" s="197">
        <f t="shared" ref="R10" si="4">R9/R8</f>
        <v>5.318914924794734E-3</v>
      </c>
      <c r="S10" s="197">
        <f t="shared" ref="S10" si="5">S9/S8</f>
        <v>1.1334973436765629E-2</v>
      </c>
      <c r="T10" s="197">
        <f t="shared" ref="T10" si="6">T9/T8</f>
        <v>1.1251326382991917E-2</v>
      </c>
      <c r="U10" s="197">
        <f t="shared" ref="U10" si="7">U9/U8</f>
        <v>7.8585926314425469E-3</v>
      </c>
      <c r="V10" s="197">
        <f t="shared" ref="V10" si="8">V9/V8</f>
        <v>0.13099551936174861</v>
      </c>
      <c r="W10" s="197">
        <f t="shared" ref="W10" si="9">W9/W8</f>
        <v>1.726880965372821E-2</v>
      </c>
      <c r="X10" s="197">
        <f t="shared" ref="X10" si="10">X9/X8</f>
        <v>2.0692918448922293E-2</v>
      </c>
      <c r="Y10" s="197">
        <f t="shared" ref="Y10" si="11">Y9/Y8</f>
        <v>1.9240123908311049E-2</v>
      </c>
      <c r="Z10" s="197">
        <f t="shared" ref="Z10" si="12">Z9/Z8</f>
        <v>-0.22328898507771799</v>
      </c>
      <c r="AA10" s="197">
        <f t="shared" ref="AA10" si="13">AA9/AA8</f>
        <v>3.3677542074422175E-2</v>
      </c>
      <c r="AB10" s="197">
        <f>IFERROR(AB9/AB8,0)</f>
        <v>3.0093716086799765E-2</v>
      </c>
      <c r="AC10" s="197">
        <f>IFERROR(AC9/AC8,0)</f>
        <v>3.295381503286663E-2</v>
      </c>
      <c r="AD10" s="197">
        <v>3.0296628238320324E-2</v>
      </c>
      <c r="AE10" s="197">
        <f t="shared" ref="AE10:AJ10" si="14">IFERROR(AE9/AE8,0)</f>
        <v>2.6751331367305408E-2</v>
      </c>
      <c r="AF10" s="197">
        <f t="shared" si="14"/>
        <v>3.0197337650316892E-2</v>
      </c>
      <c r="AG10" s="197">
        <f t="shared" si="14"/>
        <v>0.10583070091555548</v>
      </c>
      <c r="AH10" s="197">
        <f t="shared" si="14"/>
        <v>-4.4614263958058391E-2</v>
      </c>
      <c r="AI10" s="197">
        <f t="shared" si="14"/>
        <v>3.2512365329125652E-2</v>
      </c>
      <c r="AJ10" s="197">
        <f t="shared" si="14"/>
        <v>2.0331339344611805E-2</v>
      </c>
      <c r="AK10" s="5"/>
      <c r="AL10" s="199">
        <v>5.2150020463688608E-3</v>
      </c>
      <c r="AM10" s="199">
        <v>2.1090906929613417E-2</v>
      </c>
      <c r="AN10" s="197">
        <f>IFERROR(AN9/AN8,0)</f>
        <v>-1.6082140556706981E-2</v>
      </c>
      <c r="AO10" s="197">
        <f>IFERROR(AO9/AO8,0)</f>
        <v>3.1706271231163846E-2</v>
      </c>
      <c r="AP10" s="197">
        <f>IFERROR(AP9/AP8,0)</f>
        <v>2.9917141943832926E-2</v>
      </c>
    </row>
    <row r="11" spans="1:42" ht="15" customHeight="1">
      <c r="A11" s="5"/>
      <c r="B11" s="79" t="s">
        <v>95</v>
      </c>
      <c r="C11" s="152" t="s">
        <v>340</v>
      </c>
      <c r="D11" s="152" t="s">
        <v>340</v>
      </c>
      <c r="E11" s="152" t="s">
        <v>340</v>
      </c>
      <c r="F11" s="152" t="s">
        <v>340</v>
      </c>
      <c r="G11" s="152" t="s">
        <v>340</v>
      </c>
      <c r="H11" s="152" t="s">
        <v>340</v>
      </c>
      <c r="I11" s="152" t="s">
        <v>340</v>
      </c>
      <c r="J11" s="152" t="s">
        <v>340</v>
      </c>
      <c r="K11" s="152" t="s">
        <v>340</v>
      </c>
      <c r="L11" s="152" t="s">
        <v>340</v>
      </c>
      <c r="M11" s="152" t="s">
        <v>340</v>
      </c>
      <c r="N11" s="152" t="s">
        <v>340</v>
      </c>
      <c r="O11" s="187">
        <v>370.55778611231278</v>
      </c>
      <c r="P11" s="187">
        <v>509.33549691093299</v>
      </c>
      <c r="Q11" s="187">
        <v>684.90196910016516</v>
      </c>
      <c r="R11" s="187">
        <v>641.69843995186443</v>
      </c>
      <c r="S11" s="187">
        <v>848.56442831373181</v>
      </c>
      <c r="T11" s="187">
        <v>847.36888640652955</v>
      </c>
      <c r="U11" s="187">
        <v>828.88692393535075</v>
      </c>
      <c r="V11" s="187">
        <v>825.52193865416314</v>
      </c>
      <c r="W11" s="187">
        <v>904.042435208249</v>
      </c>
      <c r="X11" s="187">
        <v>885.25829113878569</v>
      </c>
      <c r="Y11" s="187">
        <v>900.12667298082192</v>
      </c>
      <c r="Z11" s="187">
        <v>882.33964820531094</v>
      </c>
      <c r="AA11" s="187">
        <v>947.60767045508032</v>
      </c>
      <c r="AB11" s="187">
        <f>AB5-AB8</f>
        <v>927.38202794902747</v>
      </c>
      <c r="AC11" s="187">
        <f>AC5-AC8</f>
        <v>895.18796147489843</v>
      </c>
      <c r="AD11" s="187">
        <v>853.72770252800206</v>
      </c>
      <c r="AE11" s="187">
        <f t="shared" ref="AE11:AJ11" si="15">AE5-AE8</f>
        <v>996.7594627738514</v>
      </c>
      <c r="AF11" s="187">
        <f t="shared" si="15"/>
        <v>962.09100340705538</v>
      </c>
      <c r="AG11" s="187">
        <f t="shared" si="15"/>
        <v>951.78153942672486</v>
      </c>
      <c r="AH11" s="187">
        <f t="shared" si="15"/>
        <v>918.8616899745216</v>
      </c>
      <c r="AI11" s="187">
        <f t="shared" si="15"/>
        <v>1046.7384873191829</v>
      </c>
      <c r="AJ11" s="187">
        <f t="shared" si="15"/>
        <v>965.64757312081701</v>
      </c>
      <c r="AK11" s="83"/>
      <c r="AL11" s="198">
        <v>2206.4936920752752</v>
      </c>
      <c r="AM11" s="187">
        <v>3350.3421773097753</v>
      </c>
      <c r="AN11" s="187">
        <f>SUM(W11:Z11)</f>
        <v>3571.7670475331674</v>
      </c>
      <c r="AO11" s="187">
        <f>SUM(AA11:AD11)</f>
        <v>3623.9053624070084</v>
      </c>
      <c r="AP11" s="187">
        <f>SUM(AE11:AH11)</f>
        <v>3829.4936955821531</v>
      </c>
    </row>
    <row r="12" spans="1:42" ht="15" customHeight="1">
      <c r="A12" s="5"/>
      <c r="B12" s="79" t="s">
        <v>96</v>
      </c>
      <c r="C12" s="152" t="s">
        <v>340</v>
      </c>
      <c r="D12" s="152" t="s">
        <v>340</v>
      </c>
      <c r="E12" s="152" t="s">
        <v>340</v>
      </c>
      <c r="F12" s="152" t="s">
        <v>340</v>
      </c>
      <c r="G12" s="152" t="s">
        <v>340</v>
      </c>
      <c r="H12" s="152" t="s">
        <v>340</v>
      </c>
      <c r="I12" s="152" t="s">
        <v>340</v>
      </c>
      <c r="J12" s="152" t="s">
        <v>340</v>
      </c>
      <c r="K12" s="152" t="s">
        <v>340</v>
      </c>
      <c r="L12" s="152" t="s">
        <v>340</v>
      </c>
      <c r="M12" s="152" t="s">
        <v>340</v>
      </c>
      <c r="N12" s="152" t="s">
        <v>340</v>
      </c>
      <c r="O12" s="187">
        <v>14.471052289999996</v>
      </c>
      <c r="P12" s="187">
        <v>45.568889559999988</v>
      </c>
      <c r="Q12" s="187">
        <v>-6.8939310400000222</v>
      </c>
      <c r="R12" s="187">
        <v>105.98086304000003</v>
      </c>
      <c r="S12" s="187">
        <v>55.082032420000004</v>
      </c>
      <c r="T12" s="187">
        <v>64.529284140000016</v>
      </c>
      <c r="U12" s="187">
        <v>28.569023739999984</v>
      </c>
      <c r="V12" s="187">
        <v>41.825121139999986</v>
      </c>
      <c r="W12" s="187">
        <f>W6-W9</f>
        <v>54.074803659999986</v>
      </c>
      <c r="X12" s="187">
        <f>X6-X9</f>
        <v>39.658600069999999</v>
      </c>
      <c r="Y12" s="187">
        <f>Y6-Y9</f>
        <v>53.754324259999997</v>
      </c>
      <c r="Z12" s="187">
        <f>Z6-Z9</f>
        <v>47.507855130000031</v>
      </c>
      <c r="AA12" s="187">
        <f>AA6-AA9</f>
        <v>51.095805579999997</v>
      </c>
      <c r="AB12" s="187">
        <f>AB6-AB9</f>
        <v>58.544959460000001</v>
      </c>
      <c r="AC12" s="187">
        <f>AC6-AC9</f>
        <v>39.81112662999999</v>
      </c>
      <c r="AD12" s="187">
        <v>25.971147840000015</v>
      </c>
      <c r="AE12" s="187">
        <v>50.974276830000001</v>
      </c>
      <c r="AF12" s="187">
        <f>+AF6-AF9</f>
        <v>40.517038510000006</v>
      </c>
      <c r="AG12" s="187">
        <f>+AG6-AG9</f>
        <v>23.711410190000038</v>
      </c>
      <c r="AH12" s="187">
        <f>+AH6-AH9</f>
        <v>52.152605939999965</v>
      </c>
      <c r="AI12" s="187">
        <f>+AI6-AI9</f>
        <v>50.63101928999999</v>
      </c>
      <c r="AJ12" s="187">
        <f>+AJ6-AJ9</f>
        <v>54.267326129999994</v>
      </c>
      <c r="AK12" s="83"/>
      <c r="AL12" s="187">
        <v>159.12687384999998</v>
      </c>
      <c r="AM12" s="187">
        <v>190.00546144</v>
      </c>
      <c r="AN12" s="187">
        <f>SUM(W12:Z12)</f>
        <v>194.99558312000002</v>
      </c>
      <c r="AO12" s="187">
        <f>SUM(AA12:AD12)</f>
        <v>175.42303951</v>
      </c>
      <c r="AP12" s="187">
        <f>SUM(AE12:AH12)</f>
        <v>167.35533147000001</v>
      </c>
    </row>
    <row r="13" spans="1:42" ht="15" customHeight="1">
      <c r="A13" s="5"/>
      <c r="B13" s="196" t="s">
        <v>97</v>
      </c>
      <c r="C13" s="186" t="s">
        <v>340</v>
      </c>
      <c r="D13" s="186" t="s">
        <v>340</v>
      </c>
      <c r="E13" s="186" t="s">
        <v>340</v>
      </c>
      <c r="F13" s="186" t="s">
        <v>340</v>
      </c>
      <c r="G13" s="186" t="s">
        <v>340</v>
      </c>
      <c r="H13" s="186" t="s">
        <v>340</v>
      </c>
      <c r="I13" s="186" t="s">
        <v>340</v>
      </c>
      <c r="J13" s="186" t="s">
        <v>340</v>
      </c>
      <c r="K13" s="186" t="s">
        <v>340</v>
      </c>
      <c r="L13" s="186" t="s">
        <v>340</v>
      </c>
      <c r="M13" s="186" t="s">
        <v>340</v>
      </c>
      <c r="N13" s="186" t="s">
        <v>340</v>
      </c>
      <c r="O13" s="197">
        <f>O12/O11</f>
        <v>3.9052079951745901E-2</v>
      </c>
      <c r="P13" s="197">
        <f>P12/P11</f>
        <v>8.9467335059838907E-2</v>
      </c>
      <c r="Q13" s="197">
        <f>Q12/Q11</f>
        <v>-1.0065573397397843E-2</v>
      </c>
      <c r="R13" s="197">
        <f t="shared" ref="R13:AE13" si="16">R12/R11</f>
        <v>0.16515680332330238</v>
      </c>
      <c r="S13" s="197">
        <f t="shared" si="16"/>
        <v>6.4912021506085382E-2</v>
      </c>
      <c r="T13" s="197">
        <f t="shared" si="16"/>
        <v>7.6152529524245199E-2</v>
      </c>
      <c r="U13" s="197">
        <f t="shared" si="16"/>
        <v>3.4466732331065501E-2</v>
      </c>
      <c r="V13" s="197">
        <f t="shared" si="16"/>
        <v>5.0665063133496967E-2</v>
      </c>
      <c r="W13" s="197">
        <f t="shared" si="16"/>
        <v>5.9814452899596117E-2</v>
      </c>
      <c r="X13" s="197">
        <f t="shared" si="16"/>
        <v>4.4798902723614878E-2</v>
      </c>
      <c r="Y13" s="197">
        <f t="shared" si="16"/>
        <v>5.9718621693532779E-2</v>
      </c>
      <c r="Z13" s="197">
        <f t="shared" si="16"/>
        <v>5.38430469792801E-2</v>
      </c>
      <c r="AA13" s="197">
        <f t="shared" si="16"/>
        <v>5.3920844219698727E-2</v>
      </c>
      <c r="AB13" s="197">
        <f t="shared" si="16"/>
        <v>6.3129279731111917E-2</v>
      </c>
      <c r="AC13" s="197">
        <f t="shared" si="16"/>
        <v>4.447236596480561E-2</v>
      </c>
      <c r="AD13" s="197">
        <f t="shared" si="16"/>
        <v>3.0420879822800603E-2</v>
      </c>
      <c r="AE13" s="197">
        <f t="shared" si="16"/>
        <v>5.1139997896930162E-2</v>
      </c>
      <c r="AF13" s="197">
        <f t="shared" ref="AF13:AG13" si="17">AF12/AF11</f>
        <v>4.2113519788166513E-2</v>
      </c>
      <c r="AG13" s="197">
        <f t="shared" si="17"/>
        <v>2.4912660319385736E-2</v>
      </c>
      <c r="AH13" s="197">
        <f t="shared" ref="AH13:AI13" si="18">AH12/AH11</f>
        <v>5.6757841260577598E-2</v>
      </c>
      <c r="AI13" s="197">
        <f t="shared" si="18"/>
        <v>4.8370266215845205E-2</v>
      </c>
      <c r="AJ13" s="197">
        <f t="shared" ref="AJ13" si="19">AJ12/AJ11</f>
        <v>5.6197858971070325E-2</v>
      </c>
      <c r="AK13" s="5"/>
      <c r="AL13" s="199">
        <v>7.2117529463832847E-2</v>
      </c>
      <c r="AM13" s="199">
        <v>5.6712255460595586E-2</v>
      </c>
      <c r="AN13" s="197">
        <f t="shared" ref="AN13" si="20">AN12/AN11</f>
        <v>5.4593589258480131E-2</v>
      </c>
      <c r="AO13" s="197">
        <f>IFERROR(AO12/AO11,0)</f>
        <v>4.8407180090785679E-2</v>
      </c>
      <c r="AP13" s="197">
        <f>IFERROR(AP12/AP11,0)</f>
        <v>4.3701686116644448E-2</v>
      </c>
    </row>
  </sheetData>
  <hyperlinks>
    <hyperlink ref="B2" location="Sumário!A1" display="Sumário" xr:uid="{1224598F-6B6E-4540-BC89-8E0B918075C7}"/>
  </hyperlinks>
  <pageMargins left="0.511811024" right="0.511811024" top="0.78740157499999996" bottom="0.78740157499999996" header="0.31496062000000002" footer="0.31496062000000002"/>
  <pageSetup paperSize="9" orientation="portrait" r:id="rId1"/>
  <ignoredErrors>
    <ignoredError sqref="AN8:AN9 AN11" formulaRange="1"/>
    <ignoredError sqref="AO7" formula="1"/>
    <ignoredError sqref="AN10:AO10" formula="1" formulaRange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ilha11">
    <tabColor rgb="FF92D050"/>
  </sheetPr>
  <dimension ref="B1:E19"/>
  <sheetViews>
    <sheetView showGridLines="0" zoomScaleNormal="100" workbookViewId="0">
      <selection activeCell="C1" sqref="C1"/>
    </sheetView>
  </sheetViews>
  <sheetFormatPr defaultRowHeight="15" customHeight="1"/>
  <cols>
    <col min="1" max="1" width="1.6640625" customWidth="1"/>
    <col min="2" max="5" width="20.6640625" customWidth="1"/>
  </cols>
  <sheetData>
    <row r="1" spans="2:5" ht="18">
      <c r="B1" s="332" t="s">
        <v>377</v>
      </c>
    </row>
    <row r="2" spans="2:5" ht="14.4">
      <c r="B2" s="280" t="s">
        <v>379</v>
      </c>
    </row>
    <row r="3" spans="2:5" ht="14.4"/>
    <row r="4" spans="2:5" ht="14.4">
      <c r="B4" s="175" t="s">
        <v>125</v>
      </c>
      <c r="C4" s="201"/>
      <c r="D4" s="201"/>
      <c r="E4" s="201"/>
    </row>
    <row r="5" spans="2:5" ht="14.4">
      <c r="B5" s="200" t="s">
        <v>126</v>
      </c>
      <c r="C5" s="200" t="s">
        <v>127</v>
      </c>
      <c r="D5" s="200" t="s">
        <v>128</v>
      </c>
      <c r="E5" s="200" t="s">
        <v>129</v>
      </c>
    </row>
    <row r="6" spans="2:5" ht="14.4">
      <c r="B6" s="86">
        <v>41774</v>
      </c>
      <c r="C6" s="87">
        <v>2013</v>
      </c>
      <c r="D6" s="88">
        <v>9116243</v>
      </c>
      <c r="E6" s="89">
        <v>0.11</v>
      </c>
    </row>
    <row r="7" spans="2:5" ht="14.4">
      <c r="B7" s="86">
        <v>42139</v>
      </c>
      <c r="C7" s="87">
        <v>2014</v>
      </c>
      <c r="D7" s="88">
        <v>39181048</v>
      </c>
      <c r="E7" s="89">
        <v>0.4728</v>
      </c>
    </row>
    <row r="8" spans="2:5" ht="14.4">
      <c r="B8" s="86">
        <v>42506</v>
      </c>
      <c r="C8" s="87">
        <v>2015</v>
      </c>
      <c r="D8" s="88">
        <v>15254527.880000001</v>
      </c>
      <c r="E8" s="89">
        <v>0.1875</v>
      </c>
    </row>
    <row r="9" spans="2:5" ht="14.4">
      <c r="B9" s="86">
        <v>42870</v>
      </c>
      <c r="C9" s="87">
        <v>2016</v>
      </c>
      <c r="D9" s="88">
        <v>4953177.8600000003</v>
      </c>
      <c r="E9" s="89">
        <v>6.1899999999999997E-2</v>
      </c>
    </row>
    <row r="10" spans="2:5" ht="14.4">
      <c r="B10" s="86">
        <v>43227</v>
      </c>
      <c r="C10" s="87">
        <v>2017</v>
      </c>
      <c r="D10" s="88">
        <v>20226269.199999999</v>
      </c>
      <c r="E10" s="89">
        <v>0.25359999999999999</v>
      </c>
    </row>
    <row r="11" spans="2:5" ht="14.4">
      <c r="B11" s="86">
        <v>43595</v>
      </c>
      <c r="C11" s="87">
        <v>2018</v>
      </c>
      <c r="D11" s="88">
        <v>534680.23</v>
      </c>
      <c r="E11" s="89">
        <v>6.8999999999999999E-3</v>
      </c>
    </row>
    <row r="12" spans="2:5" ht="14.4">
      <c r="B12" s="89" t="s">
        <v>113</v>
      </c>
      <c r="C12" s="87">
        <v>2019</v>
      </c>
      <c r="D12" s="89" t="s">
        <v>113</v>
      </c>
      <c r="E12" s="89" t="s">
        <v>113</v>
      </c>
    </row>
    <row r="13" spans="2:5" ht="14.4">
      <c r="B13" s="89" t="s">
        <v>113</v>
      </c>
      <c r="C13" s="87">
        <v>2020</v>
      </c>
      <c r="D13" s="89" t="s">
        <v>113</v>
      </c>
      <c r="E13" s="89" t="s">
        <v>113</v>
      </c>
    </row>
    <row r="14" spans="2:5" ht="14.4">
      <c r="B14" s="89" t="s">
        <v>113</v>
      </c>
      <c r="C14" s="87">
        <v>2021</v>
      </c>
      <c r="D14" s="89" t="s">
        <v>113</v>
      </c>
      <c r="E14" s="89" t="s">
        <v>113</v>
      </c>
    </row>
    <row r="15" spans="2:5" ht="14.4">
      <c r="B15" s="89" t="s">
        <v>113</v>
      </c>
      <c r="C15" s="87">
        <v>2022</v>
      </c>
      <c r="D15" s="89" t="s">
        <v>113</v>
      </c>
      <c r="E15" s="89" t="s">
        <v>113</v>
      </c>
    </row>
    <row r="16" spans="2:5" ht="14.4">
      <c r="B16" s="89" t="s">
        <v>113</v>
      </c>
      <c r="C16" s="87">
        <v>2023</v>
      </c>
      <c r="D16" s="89" t="s">
        <v>113</v>
      </c>
      <c r="E16" s="89" t="s">
        <v>113</v>
      </c>
    </row>
    <row r="17" spans="2:5" ht="14.4">
      <c r="B17" s="86">
        <v>45525</v>
      </c>
      <c r="C17" s="87" t="s">
        <v>113</v>
      </c>
      <c r="D17" s="88">
        <f>178000000</f>
        <v>178000000</v>
      </c>
      <c r="E17" s="89">
        <v>0.47126970187</v>
      </c>
    </row>
    <row r="18" spans="2:5" ht="15" customHeight="1">
      <c r="B18" s="86">
        <v>45786</v>
      </c>
      <c r="C18" s="87">
        <v>2024</v>
      </c>
      <c r="D18" s="88">
        <f>20222083.08</f>
        <v>20222083.079999998</v>
      </c>
      <c r="E18" s="89">
        <v>5.3539635189999997E-2</v>
      </c>
    </row>
    <row r="19" spans="2:5" ht="15" customHeight="1">
      <c r="B19" s="86">
        <v>46157</v>
      </c>
      <c r="C19" s="87">
        <v>2026</v>
      </c>
      <c r="D19" s="88">
        <v>29391752.41</v>
      </c>
      <c r="E19" s="89">
        <v>7.7784725730000004E-2</v>
      </c>
    </row>
  </sheetData>
  <hyperlinks>
    <hyperlink ref="B2" location="Sumário!A1" display="Sumário" xr:uid="{4ACC3287-DB80-419A-A3D0-6BC37B41DFAE}"/>
  </hyperlink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805D0-D4E7-43ED-8ECD-50B8753AED5A}">
  <sheetPr>
    <tabColor rgb="FF92D050"/>
  </sheetPr>
  <dimension ref="B1:AE40"/>
  <sheetViews>
    <sheetView showGridLines="0" zoomScale="70" zoomScaleNormal="70" workbookViewId="0">
      <selection activeCell="C2" sqref="C2"/>
    </sheetView>
  </sheetViews>
  <sheetFormatPr defaultColWidth="9.109375" defaultRowHeight="15" customHeight="1" outlineLevelCol="1"/>
  <cols>
    <col min="1" max="1" width="1.6640625" customWidth="1"/>
    <col min="2" max="2" width="10.6640625" customWidth="1"/>
    <col min="3" max="3" width="24.6640625" customWidth="1"/>
    <col min="4" max="4" width="16.109375" customWidth="1"/>
    <col min="5" max="11" width="10.6640625" customWidth="1" outlineLevel="1"/>
    <col min="12" max="12" width="10.6640625" customWidth="1" outlineLevel="1" collapsed="1"/>
    <col min="13" max="17" width="10.6640625" customWidth="1"/>
    <col min="18" max="18" width="3.5546875" customWidth="1"/>
    <col min="19" max="25" width="10.6640625" customWidth="1" outlineLevel="1"/>
    <col min="26" max="26" width="10.6640625" customWidth="1" outlineLevel="1" collapsed="1"/>
    <col min="27" max="31" width="10.6640625" customWidth="1"/>
  </cols>
  <sheetData>
    <row r="1" spans="2:31" ht="18">
      <c r="B1" s="332" t="s">
        <v>378</v>
      </c>
    </row>
    <row r="2" spans="2:31" ht="14.4">
      <c r="B2" s="280" t="s">
        <v>379</v>
      </c>
    </row>
    <row r="3" spans="2:31" ht="14.4"/>
    <row r="4" spans="2:31" ht="14.4">
      <c r="B4" s="383" t="s">
        <v>346</v>
      </c>
      <c r="C4" s="384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5"/>
      <c r="R4" s="353"/>
      <c r="S4" s="383" t="s">
        <v>347</v>
      </c>
      <c r="T4" s="384"/>
      <c r="U4" s="384"/>
      <c r="V4" s="384"/>
      <c r="W4" s="384"/>
      <c r="X4" s="384"/>
      <c r="Y4" s="384"/>
      <c r="Z4" s="384"/>
      <c r="AA4" s="384"/>
      <c r="AB4" s="384"/>
      <c r="AC4" s="384"/>
      <c r="AD4" s="384"/>
      <c r="AE4" s="385"/>
    </row>
    <row r="5" spans="2:31" ht="14.4">
      <c r="B5" s="367" t="s">
        <v>202</v>
      </c>
      <c r="C5" s="368" t="s">
        <v>296</v>
      </c>
      <c r="D5" s="355" t="s">
        <v>262</v>
      </c>
      <c r="E5" s="369">
        <v>2020</v>
      </c>
      <c r="F5" s="369">
        <v>2021</v>
      </c>
      <c r="G5" s="369">
        <v>2022</v>
      </c>
      <c r="H5" s="369">
        <v>2023</v>
      </c>
      <c r="I5" s="369" t="s">
        <v>289</v>
      </c>
      <c r="J5" s="369" t="s">
        <v>293</v>
      </c>
      <c r="K5" s="369" t="s">
        <v>311</v>
      </c>
      <c r="L5" s="363">
        <v>2024</v>
      </c>
      <c r="M5" s="351">
        <v>2025</v>
      </c>
      <c r="N5" s="369" t="s">
        <v>297</v>
      </c>
      <c r="O5" s="369" t="s">
        <v>298</v>
      </c>
      <c r="P5" s="369" t="s">
        <v>299</v>
      </c>
      <c r="Q5" s="217" t="s">
        <v>300</v>
      </c>
      <c r="R5" s="354"/>
      <c r="S5" s="215">
        <f t="shared" ref="S5:AE5" si="0">E5</f>
        <v>2020</v>
      </c>
      <c r="T5" s="214">
        <f t="shared" si="0"/>
        <v>2021</v>
      </c>
      <c r="U5" s="214">
        <f t="shared" si="0"/>
        <v>2022</v>
      </c>
      <c r="V5" s="214">
        <f t="shared" si="0"/>
        <v>2023</v>
      </c>
      <c r="W5" s="214" t="str">
        <f t="shared" si="0"/>
        <v>1T24</v>
      </c>
      <c r="X5" s="214" t="str">
        <f t="shared" si="0"/>
        <v>2T24</v>
      </c>
      <c r="Y5" s="214" t="str">
        <f t="shared" si="0"/>
        <v>3T24</v>
      </c>
      <c r="Z5" s="214">
        <f t="shared" si="0"/>
        <v>2024</v>
      </c>
      <c r="AA5" s="216">
        <f t="shared" si="0"/>
        <v>2025</v>
      </c>
      <c r="AB5" s="214" t="str">
        <f t="shared" si="0"/>
        <v>2026E</v>
      </c>
      <c r="AC5" s="214" t="str">
        <f t="shared" si="0"/>
        <v>2027E</v>
      </c>
      <c r="AD5" s="214" t="str">
        <f t="shared" si="0"/>
        <v>2028E</v>
      </c>
      <c r="AE5" s="216" t="str">
        <f t="shared" si="0"/>
        <v>2029E</v>
      </c>
    </row>
    <row r="6" spans="2:31" ht="14.4">
      <c r="B6" s="370" t="s">
        <v>200</v>
      </c>
      <c r="C6" t="s">
        <v>204</v>
      </c>
      <c r="D6" s="356" t="s">
        <v>263</v>
      </c>
      <c r="E6" s="289">
        <v>100</v>
      </c>
      <c r="F6" s="289">
        <v>100</v>
      </c>
      <c r="G6" s="289">
        <v>100</v>
      </c>
      <c r="H6" s="289">
        <v>100</v>
      </c>
      <c r="I6" s="289">
        <v>100</v>
      </c>
      <c r="J6" s="289">
        <v>100</v>
      </c>
      <c r="K6" s="289">
        <v>100</v>
      </c>
      <c r="L6" s="289">
        <v>100</v>
      </c>
      <c r="M6" s="291">
        <v>100</v>
      </c>
      <c r="N6" s="289">
        <v>100</v>
      </c>
      <c r="O6" s="289">
        <v>100</v>
      </c>
      <c r="P6" s="289">
        <v>100</v>
      </c>
      <c r="Q6" s="291">
        <v>100</v>
      </c>
      <c r="R6" s="354"/>
      <c r="S6" s="292">
        <f t="shared" ref="S6:AE6" si="1">(E6*6)+ROUNDDOWN(E6*6*10%,0)+ROUNDDOWN(E6*6*10%,0)</f>
        <v>720</v>
      </c>
      <c r="T6" s="293">
        <f t="shared" si="1"/>
        <v>720</v>
      </c>
      <c r="U6" s="293">
        <f t="shared" si="1"/>
        <v>720</v>
      </c>
      <c r="V6" s="293">
        <f t="shared" si="1"/>
        <v>720</v>
      </c>
      <c r="W6" s="293">
        <f t="shared" si="1"/>
        <v>720</v>
      </c>
      <c r="X6" s="293">
        <f t="shared" si="1"/>
        <v>720</v>
      </c>
      <c r="Y6" s="293">
        <f t="shared" si="1"/>
        <v>720</v>
      </c>
      <c r="Z6" s="293">
        <f t="shared" si="1"/>
        <v>720</v>
      </c>
      <c r="AA6" s="294">
        <f t="shared" si="1"/>
        <v>720</v>
      </c>
      <c r="AB6" s="295">
        <f t="shared" si="1"/>
        <v>720</v>
      </c>
      <c r="AC6" s="295">
        <f t="shared" si="1"/>
        <v>720</v>
      </c>
      <c r="AD6" s="295">
        <f t="shared" si="1"/>
        <v>720</v>
      </c>
      <c r="AE6" s="296">
        <f t="shared" si="1"/>
        <v>720</v>
      </c>
    </row>
    <row r="7" spans="2:31" ht="14.4">
      <c r="B7" s="371" t="str">
        <f t="shared" ref="B7" si="2">B6</f>
        <v>UniBH</v>
      </c>
      <c r="C7" s="268" t="str">
        <f>C6</f>
        <v>Belo Horizonte/MG</v>
      </c>
      <c r="D7" s="357" t="s">
        <v>264</v>
      </c>
      <c r="E7" s="297">
        <v>60</v>
      </c>
      <c r="F7" s="298">
        <v>60</v>
      </c>
      <c r="G7" s="297">
        <v>60</v>
      </c>
      <c r="H7" s="297">
        <v>60</v>
      </c>
      <c r="I7" s="297">
        <v>60</v>
      </c>
      <c r="J7" s="297">
        <v>60</v>
      </c>
      <c r="K7" s="297">
        <v>60</v>
      </c>
      <c r="L7" s="297">
        <v>60</v>
      </c>
      <c r="M7" s="300">
        <v>60</v>
      </c>
      <c r="N7" s="297">
        <v>60</v>
      </c>
      <c r="O7" s="297">
        <v>60</v>
      </c>
      <c r="P7" s="297">
        <v>60</v>
      </c>
      <c r="Q7" s="300">
        <v>60</v>
      </c>
      <c r="R7" s="354"/>
      <c r="S7" s="299">
        <f>(E7*5)+ROUNDDOWN(E7*5*0.1,0)+ROUNDDOWN(E7*5*0.1,0)</f>
        <v>360</v>
      </c>
      <c r="T7" s="297">
        <f t="shared" ref="T7:AE7" si="3">(F7*6)+ROUNDDOWN(F7*6*0.1,0)+ROUNDDOWN(F7*6*0.1,0)</f>
        <v>432</v>
      </c>
      <c r="U7" s="297">
        <f t="shared" si="3"/>
        <v>432</v>
      </c>
      <c r="V7" s="297">
        <f t="shared" si="3"/>
        <v>432</v>
      </c>
      <c r="W7" s="297">
        <f t="shared" si="3"/>
        <v>432</v>
      </c>
      <c r="X7" s="297">
        <f t="shared" si="3"/>
        <v>432</v>
      </c>
      <c r="Y7" s="297">
        <f t="shared" si="3"/>
        <v>432</v>
      </c>
      <c r="Z7" s="297">
        <f t="shared" si="3"/>
        <v>432</v>
      </c>
      <c r="AA7" s="300">
        <f t="shared" si="3"/>
        <v>432</v>
      </c>
      <c r="AB7" s="301">
        <f t="shared" si="3"/>
        <v>432</v>
      </c>
      <c r="AC7" s="301">
        <f t="shared" si="3"/>
        <v>432</v>
      </c>
      <c r="AD7" s="301">
        <f t="shared" si="3"/>
        <v>432</v>
      </c>
      <c r="AE7" s="302">
        <f t="shared" si="3"/>
        <v>432</v>
      </c>
    </row>
    <row r="8" spans="2:31" ht="14.4">
      <c r="B8" s="372" t="s">
        <v>205</v>
      </c>
      <c r="C8" s="303" t="s">
        <v>283</v>
      </c>
      <c r="D8" s="358" t="s">
        <v>263</v>
      </c>
      <c r="E8" s="293">
        <v>50</v>
      </c>
      <c r="F8" s="293">
        <v>50</v>
      </c>
      <c r="G8" s="293">
        <v>50</v>
      </c>
      <c r="H8" s="293">
        <v>50</v>
      </c>
      <c r="I8" s="293">
        <v>50</v>
      </c>
      <c r="J8" s="293">
        <v>50</v>
      </c>
      <c r="K8" s="293">
        <v>50</v>
      </c>
      <c r="L8" s="293">
        <v>50</v>
      </c>
      <c r="M8" s="294">
        <v>50</v>
      </c>
      <c r="N8" s="293">
        <v>50</v>
      </c>
      <c r="O8" s="293">
        <v>50</v>
      </c>
      <c r="P8" s="293">
        <v>50</v>
      </c>
      <c r="Q8" s="294">
        <v>50</v>
      </c>
      <c r="R8" s="354"/>
      <c r="S8" s="292">
        <f t="shared" ref="S8:AE8" si="4">(E8*6)+ROUNDDOWN(E8*6*10%,0)+ROUNDDOWN(E8*6*10%,0)</f>
        <v>360</v>
      </c>
      <c r="T8" s="293">
        <f t="shared" si="4"/>
        <v>360</v>
      </c>
      <c r="U8" s="293">
        <f t="shared" si="4"/>
        <v>360</v>
      </c>
      <c r="V8" s="293">
        <f t="shared" si="4"/>
        <v>360</v>
      </c>
      <c r="W8" s="293">
        <f t="shared" si="4"/>
        <v>360</v>
      </c>
      <c r="X8" s="293">
        <f t="shared" si="4"/>
        <v>360</v>
      </c>
      <c r="Y8" s="293">
        <f t="shared" si="4"/>
        <v>360</v>
      </c>
      <c r="Z8" s="293">
        <f t="shared" si="4"/>
        <v>360</v>
      </c>
      <c r="AA8" s="294">
        <f t="shared" si="4"/>
        <v>360</v>
      </c>
      <c r="AB8" s="295">
        <f t="shared" si="4"/>
        <v>360</v>
      </c>
      <c r="AC8" s="295">
        <f t="shared" si="4"/>
        <v>360</v>
      </c>
      <c r="AD8" s="295">
        <f t="shared" si="4"/>
        <v>360</v>
      </c>
      <c r="AE8" s="296">
        <f t="shared" si="4"/>
        <v>360</v>
      </c>
    </row>
    <row r="9" spans="2:31" ht="14.4">
      <c r="B9" s="372" t="s">
        <v>265</v>
      </c>
      <c r="C9" s="303" t="s">
        <v>301</v>
      </c>
      <c r="D9" s="358" t="s">
        <v>263</v>
      </c>
      <c r="E9" s="293">
        <v>55</v>
      </c>
      <c r="F9" s="293">
        <v>55</v>
      </c>
      <c r="G9" s="304">
        <v>55</v>
      </c>
      <c r="H9" s="293">
        <v>55</v>
      </c>
      <c r="I9" s="293">
        <v>55</v>
      </c>
      <c r="J9" s="293">
        <v>55</v>
      </c>
      <c r="K9" s="293">
        <v>55</v>
      </c>
      <c r="L9" s="293">
        <v>55</v>
      </c>
      <c r="M9" s="294">
        <v>55</v>
      </c>
      <c r="N9" s="293">
        <v>55</v>
      </c>
      <c r="O9" s="293">
        <v>55</v>
      </c>
      <c r="P9" s="293">
        <v>55</v>
      </c>
      <c r="Q9" s="294">
        <v>55</v>
      </c>
      <c r="R9" s="354"/>
      <c r="S9" s="292">
        <f>(E9*4)+ROUNDDOWN(E9*4*10%,0)+ROUNDDOWN(E9*4*10%,0)</f>
        <v>264</v>
      </c>
      <c r="T9" s="293">
        <f>(F9*5)+ROUNDDOWN(F9*5*10%,0)+ROUNDDOWN(F9*5*10%,0)</f>
        <v>329</v>
      </c>
      <c r="U9" s="293">
        <f t="shared" ref="U9:AE9" si="5">(G9*6)+ROUNDDOWN(G9*6*10%,0)+ROUNDDOWN(G9*6*10%,0)</f>
        <v>396</v>
      </c>
      <c r="V9" s="293">
        <f t="shared" si="5"/>
        <v>396</v>
      </c>
      <c r="W9" s="293">
        <f t="shared" si="5"/>
        <v>396</v>
      </c>
      <c r="X9" s="293">
        <f t="shared" si="5"/>
        <v>396</v>
      </c>
      <c r="Y9" s="293">
        <f t="shared" si="5"/>
        <v>396</v>
      </c>
      <c r="Z9" s="293">
        <f t="shared" si="5"/>
        <v>396</v>
      </c>
      <c r="AA9" s="294">
        <f t="shared" si="5"/>
        <v>396</v>
      </c>
      <c r="AB9" s="295">
        <f t="shared" si="5"/>
        <v>396</v>
      </c>
      <c r="AC9" s="295">
        <f t="shared" si="5"/>
        <v>396</v>
      </c>
      <c r="AD9" s="295">
        <f t="shared" si="5"/>
        <v>396</v>
      </c>
      <c r="AE9" s="296">
        <f t="shared" si="5"/>
        <v>396</v>
      </c>
    </row>
    <row r="10" spans="2:31" ht="14.4">
      <c r="B10" s="371" t="str">
        <f t="shared" ref="B10" si="6">B9</f>
        <v>AGES</v>
      </c>
      <c r="C10" s="268" t="str">
        <f>C9</f>
        <v>Jacobina/BA*</v>
      </c>
      <c r="D10" s="357" t="s">
        <v>264</v>
      </c>
      <c r="E10" s="297">
        <v>30</v>
      </c>
      <c r="F10" s="297">
        <v>30</v>
      </c>
      <c r="G10" s="297">
        <v>30</v>
      </c>
      <c r="H10" s="297">
        <v>30</v>
      </c>
      <c r="I10" s="298">
        <v>30</v>
      </c>
      <c r="J10" s="298">
        <v>30</v>
      </c>
      <c r="K10" s="298">
        <v>30</v>
      </c>
      <c r="L10" s="298">
        <v>30</v>
      </c>
      <c r="M10" s="300">
        <v>30</v>
      </c>
      <c r="N10" s="297">
        <v>30</v>
      </c>
      <c r="O10" s="297">
        <v>30</v>
      </c>
      <c r="P10" s="297">
        <v>30</v>
      </c>
      <c r="Q10" s="300">
        <v>30</v>
      </c>
      <c r="R10" s="354"/>
      <c r="S10" s="299">
        <f>(E10*2)+ROUNDDOWN(E10*2*10%,0)+ROUNDDOWN(E10*2*10%,0)</f>
        <v>72</v>
      </c>
      <c r="T10" s="297">
        <f>(F10*3)+ROUNDDOWN(F10*3*10%,0)+ROUNDDOWN(F10*3*10%,0)</f>
        <v>108</v>
      </c>
      <c r="U10" s="297">
        <f>(G10*4)+ROUNDDOWN(G10*4*10%,0)+ROUNDDOWN(G10*4*10%,0)</f>
        <v>144</v>
      </c>
      <c r="V10" s="297">
        <f>(H10*5)+ROUNDDOWN(H10*5*10%,0)+ROUNDDOWN(H10*5*10%,0)</f>
        <v>180</v>
      </c>
      <c r="W10" s="297">
        <f t="shared" ref="W10:AE10" si="7">(I10*6)+ROUNDDOWN(I10*6*10%,0)+ROUNDDOWN(I10*6*10%,0)</f>
        <v>216</v>
      </c>
      <c r="X10" s="297">
        <f t="shared" si="7"/>
        <v>216</v>
      </c>
      <c r="Y10" s="297">
        <f t="shared" si="7"/>
        <v>216</v>
      </c>
      <c r="Z10" s="297">
        <f t="shared" si="7"/>
        <v>216</v>
      </c>
      <c r="AA10" s="300">
        <f t="shared" si="7"/>
        <v>216</v>
      </c>
      <c r="AB10" s="301">
        <f t="shared" si="7"/>
        <v>216</v>
      </c>
      <c r="AC10" s="301">
        <f t="shared" si="7"/>
        <v>216</v>
      </c>
      <c r="AD10" s="301">
        <f t="shared" si="7"/>
        <v>216</v>
      </c>
      <c r="AE10" s="302">
        <f t="shared" si="7"/>
        <v>216</v>
      </c>
    </row>
    <row r="11" spans="2:31" ht="14.4">
      <c r="B11" s="372" t="s">
        <v>265</v>
      </c>
      <c r="C11" s="303" t="s">
        <v>302</v>
      </c>
      <c r="D11" s="358" t="s">
        <v>263</v>
      </c>
      <c r="E11" s="293">
        <v>50</v>
      </c>
      <c r="F11" s="293">
        <v>50</v>
      </c>
      <c r="G11" s="293">
        <v>50</v>
      </c>
      <c r="H11" s="293">
        <v>50</v>
      </c>
      <c r="I11" s="293">
        <v>50</v>
      </c>
      <c r="J11" s="293">
        <v>50</v>
      </c>
      <c r="K11" s="293">
        <v>50</v>
      </c>
      <c r="L11" s="293">
        <v>50</v>
      </c>
      <c r="M11" s="364">
        <f>L11</f>
        <v>50</v>
      </c>
      <c r="N11" s="293">
        <v>50</v>
      </c>
      <c r="O11" s="293">
        <v>50</v>
      </c>
      <c r="P11" s="293">
        <v>50</v>
      </c>
      <c r="Q11" s="294">
        <v>50</v>
      </c>
      <c r="R11" s="354"/>
      <c r="S11" s="292">
        <f>(E11*1)+ROUNDDOWN(E11*1*10%,0)+ROUNDDOWN(E11*1*10%,0)</f>
        <v>60</v>
      </c>
      <c r="T11" s="293">
        <f>(F11*2)+ROUNDDOWN(F11*2*10%,0)+ROUNDDOWN(F11*2*10%,0)</f>
        <v>120</v>
      </c>
      <c r="U11" s="293">
        <f>(G11*3)+ROUNDDOWN(G11*3*10%,0)+ROUNDDOWN(G11*3*10%,0)</f>
        <v>180</v>
      </c>
      <c r="V11" s="293">
        <f>(H11*4)+ROUNDDOWN(H11*4*10%,0)+ROUNDDOWN(H11*4*10%,0)</f>
        <v>240</v>
      </c>
      <c r="W11" s="293">
        <f>(I11*5)+ROUNDDOWN(I11*5*10%,0)+ROUNDDOWN(I11*5*10%,0)</f>
        <v>300</v>
      </c>
      <c r="X11" s="293">
        <f>(J11*5)+ROUNDDOWN(J11*5*10%,0)+ROUNDDOWN(J11*5*10%,0)</f>
        <v>300</v>
      </c>
      <c r="Y11" s="293">
        <f>(K11*5)+ROUNDDOWN(K11*5*10%,0)+ROUNDDOWN(K11*5*10%,0)</f>
        <v>300</v>
      </c>
      <c r="Z11" s="293">
        <f>(L11*5)+ROUNDDOWN(L11*5*10%,0)+ROUNDDOWN(L11*5*10%,0)</f>
        <v>300</v>
      </c>
      <c r="AA11" s="294">
        <f>(M11*6)+ROUNDDOWN(M11*6*10%,0)+ROUNDDOWN(M11*6*10%,0)</f>
        <v>360</v>
      </c>
      <c r="AB11" s="295">
        <f>(N11*6)+ROUNDDOWN(N11*6*10%,0)+ROUNDDOWN(N11*6*10%,0)</f>
        <v>360</v>
      </c>
      <c r="AC11" s="295">
        <f>(O11*6)+ROUNDDOWN(O11*6*10%,0)+ROUNDDOWN(O11*6*10%,0)</f>
        <v>360</v>
      </c>
      <c r="AD11" s="295">
        <f>(P11*6)+ROUNDDOWN(P11*6*10%,0)+ROUNDDOWN(P11*6*10%,0)</f>
        <v>360</v>
      </c>
      <c r="AE11" s="296">
        <f>(Q11*6)+ROUNDDOWN(Q11*6*10%,0)+ROUNDDOWN(Q11*6*10%,0)</f>
        <v>360</v>
      </c>
    </row>
    <row r="12" spans="2:31" ht="14.4">
      <c r="B12" s="371" t="str">
        <f t="shared" ref="B12" si="8">B11</f>
        <v>AGES</v>
      </c>
      <c r="C12" s="268" t="str">
        <f>C11</f>
        <v>Irecê/BA*</v>
      </c>
      <c r="D12" s="357" t="s">
        <v>264</v>
      </c>
      <c r="E12" s="297"/>
      <c r="F12" s="297"/>
      <c r="G12" s="297"/>
      <c r="H12" s="297"/>
      <c r="I12" s="297"/>
      <c r="J12" s="297"/>
      <c r="K12" s="297">
        <v>100</v>
      </c>
      <c r="L12" s="297">
        <v>100</v>
      </c>
      <c r="M12" s="300">
        <f t="shared" ref="M12:Q12" si="9">L12</f>
        <v>100</v>
      </c>
      <c r="N12" s="297">
        <f t="shared" si="9"/>
        <v>100</v>
      </c>
      <c r="O12" s="297">
        <f t="shared" si="9"/>
        <v>100</v>
      </c>
      <c r="P12" s="297">
        <f t="shared" si="9"/>
        <v>100</v>
      </c>
      <c r="Q12" s="305">
        <f t="shared" si="9"/>
        <v>100</v>
      </c>
      <c r="R12" s="354"/>
      <c r="S12" s="299"/>
      <c r="T12" s="297"/>
      <c r="U12" s="297"/>
      <c r="V12" s="297"/>
      <c r="W12" s="297"/>
      <c r="X12" s="297"/>
      <c r="Y12" s="297">
        <f>(K12*1)+ROUNDDOWN(K12*1*10%,0)+ROUNDDOWN(K12*1*10%,0)</f>
        <v>120</v>
      </c>
      <c r="Z12" s="297">
        <f>(L12*1)+ROUNDDOWN(L12*1*10%,0)+ROUNDDOWN(L12*1*10%,0)</f>
        <v>120</v>
      </c>
      <c r="AA12" s="300">
        <f>(M12*2)+ROUNDDOWN(M12*2*10%,0)+ROUNDDOWN(M12*2*10%,0)</f>
        <v>240</v>
      </c>
      <c r="AB12" s="301">
        <f>(N12*3)+ROUNDDOWN(N12*3*10%,0)+ROUNDDOWN(N12*3*10%,0)</f>
        <v>360</v>
      </c>
      <c r="AC12" s="301">
        <f>(O12*4)+ROUNDDOWN(O12*4*10%,0)+ROUNDDOWN(O12*4*10%,0)</f>
        <v>480</v>
      </c>
      <c r="AD12" s="301">
        <f>(P12*5)+ROUNDDOWN(P12*5*10%,0)+ROUNDDOWN(P12*5*10%,0)</f>
        <v>600</v>
      </c>
      <c r="AE12" s="302">
        <f>(Q12*6)+ROUNDDOWN(Q12*6*10%,0)+ROUNDDOWN(Q12*6*10%,0)</f>
        <v>720</v>
      </c>
    </row>
    <row r="13" spans="2:31" ht="14.4">
      <c r="B13" s="372" t="s">
        <v>201</v>
      </c>
      <c r="C13" s="303" t="s">
        <v>206</v>
      </c>
      <c r="D13" s="358" t="s">
        <v>263</v>
      </c>
      <c r="E13" s="304">
        <v>64</v>
      </c>
      <c r="F13" s="293">
        <v>64</v>
      </c>
      <c r="G13" s="293">
        <v>64</v>
      </c>
      <c r="H13" s="293">
        <v>64</v>
      </c>
      <c r="I13" s="293">
        <v>64</v>
      </c>
      <c r="J13" s="293">
        <v>64</v>
      </c>
      <c r="K13" s="293">
        <v>64</v>
      </c>
      <c r="L13" s="293">
        <v>64</v>
      </c>
      <c r="M13" s="294">
        <v>64</v>
      </c>
      <c r="N13" s="293">
        <v>64</v>
      </c>
      <c r="O13" s="293">
        <v>64</v>
      </c>
      <c r="P13" s="293">
        <v>64</v>
      </c>
      <c r="Q13" s="294">
        <v>64</v>
      </c>
      <c r="R13" s="354"/>
      <c r="S13" s="292">
        <f t="shared" ref="S13:AD13" si="10">(E13*6)+ROUNDDOWN(E13*6*10%,0)+ROUNDDOWN(E13*6*10%,0)</f>
        <v>460</v>
      </c>
      <c r="T13" s="293">
        <f t="shared" si="10"/>
        <v>460</v>
      </c>
      <c r="U13" s="293">
        <f t="shared" si="10"/>
        <v>460</v>
      </c>
      <c r="V13" s="293">
        <f t="shared" si="10"/>
        <v>460</v>
      </c>
      <c r="W13" s="293">
        <f t="shared" si="10"/>
        <v>460</v>
      </c>
      <c r="X13" s="293">
        <f t="shared" si="10"/>
        <v>460</v>
      </c>
      <c r="Y13" s="293">
        <f t="shared" si="10"/>
        <v>460</v>
      </c>
      <c r="Z13" s="293">
        <f t="shared" si="10"/>
        <v>460</v>
      </c>
      <c r="AA13" s="294">
        <f t="shared" si="10"/>
        <v>460</v>
      </c>
      <c r="AB13" s="295">
        <f t="shared" si="10"/>
        <v>460</v>
      </c>
      <c r="AC13" s="295">
        <f t="shared" si="10"/>
        <v>460</v>
      </c>
      <c r="AD13" s="295">
        <f t="shared" si="10"/>
        <v>460</v>
      </c>
      <c r="AE13" s="296">
        <f>(Q13*6)+ROUNDDOWN(Q13*6*10%,0)+ROUNDDOWN(Q13*6*10%,0)</f>
        <v>460</v>
      </c>
    </row>
    <row r="14" spans="2:31" ht="14.4">
      <c r="B14" s="371" t="str">
        <f t="shared" ref="B14" si="11">B13</f>
        <v>Faseh</v>
      </c>
      <c r="C14" s="268" t="str">
        <f>C13</f>
        <v>Vespasiano/MG</v>
      </c>
      <c r="D14" s="357" t="s">
        <v>264</v>
      </c>
      <c r="E14" s="297">
        <v>36</v>
      </c>
      <c r="F14" s="297">
        <v>36</v>
      </c>
      <c r="G14" s="298">
        <v>36</v>
      </c>
      <c r="H14" s="297">
        <v>36</v>
      </c>
      <c r="I14" s="297">
        <v>36</v>
      </c>
      <c r="J14" s="297">
        <v>36</v>
      </c>
      <c r="K14" s="297">
        <v>36</v>
      </c>
      <c r="L14" s="297">
        <v>36</v>
      </c>
      <c r="M14" s="300">
        <v>36</v>
      </c>
      <c r="N14" s="297">
        <v>36</v>
      </c>
      <c r="O14" s="297">
        <v>36</v>
      </c>
      <c r="P14" s="297">
        <v>36</v>
      </c>
      <c r="Q14" s="300">
        <v>36</v>
      </c>
      <c r="R14" s="354"/>
      <c r="S14" s="299">
        <f>(E14*4)+ROUNDDOWN(E14*4*10%,0)+ROUNDDOWN(E14*4*10%,0)</f>
        <v>172</v>
      </c>
      <c r="T14" s="297">
        <f>(F14*5)+ROUNDDOWN(F14*5*10%,0)+ROUNDDOWN(F14*5*10%,0)</f>
        <v>216</v>
      </c>
      <c r="U14" s="297">
        <f t="shared" ref="U14:Z14" si="12">(G14*6)+ROUNDDOWN(G14*6*10%,0)+ROUNDDOWN(G14*6*10%,0)+2</f>
        <v>260</v>
      </c>
      <c r="V14" s="297">
        <f t="shared" si="12"/>
        <v>260</v>
      </c>
      <c r="W14" s="297">
        <f t="shared" si="12"/>
        <v>260</v>
      </c>
      <c r="X14" s="297">
        <f t="shared" si="12"/>
        <v>260</v>
      </c>
      <c r="Y14" s="297">
        <f t="shared" si="12"/>
        <v>260</v>
      </c>
      <c r="Z14" s="297">
        <f t="shared" si="12"/>
        <v>260</v>
      </c>
      <c r="AA14" s="300">
        <v>260</v>
      </c>
      <c r="AB14" s="301">
        <v>260</v>
      </c>
      <c r="AC14" s="301">
        <v>260</v>
      </c>
      <c r="AD14" s="301">
        <v>260</v>
      </c>
      <c r="AE14" s="302">
        <v>260</v>
      </c>
    </row>
    <row r="15" spans="2:31" ht="14.4">
      <c r="B15" s="373" t="s">
        <v>207</v>
      </c>
      <c r="C15" s="306" t="s">
        <v>208</v>
      </c>
      <c r="D15" s="359" t="s">
        <v>263</v>
      </c>
      <c r="E15" s="307">
        <v>50</v>
      </c>
      <c r="F15" s="308">
        <v>50</v>
      </c>
      <c r="G15" s="308">
        <v>50</v>
      </c>
      <c r="H15" s="308">
        <v>50</v>
      </c>
      <c r="I15" s="308">
        <v>50</v>
      </c>
      <c r="J15" s="308">
        <v>50</v>
      </c>
      <c r="K15" s="308">
        <v>50</v>
      </c>
      <c r="L15" s="308">
        <v>50</v>
      </c>
      <c r="M15" s="310">
        <v>50</v>
      </c>
      <c r="N15" s="308">
        <v>50</v>
      </c>
      <c r="O15" s="308">
        <v>50</v>
      </c>
      <c r="P15" s="308">
        <v>50</v>
      </c>
      <c r="Q15" s="310">
        <v>50</v>
      </c>
      <c r="R15" s="354"/>
      <c r="S15" s="309">
        <f t="shared" ref="S15:AE15" si="13">(E15*6)+ROUNDDOWN(E15*6*10%,0)+ROUNDDOWN(E15*6*10%,0)</f>
        <v>360</v>
      </c>
      <c r="T15" s="308">
        <f t="shared" si="13"/>
        <v>360</v>
      </c>
      <c r="U15" s="308">
        <f t="shared" si="13"/>
        <v>360</v>
      </c>
      <c r="V15" s="308">
        <f t="shared" si="13"/>
        <v>360</v>
      </c>
      <c r="W15" s="308">
        <f t="shared" si="13"/>
        <v>360</v>
      </c>
      <c r="X15" s="308">
        <f t="shared" si="13"/>
        <v>360</v>
      </c>
      <c r="Y15" s="308">
        <f t="shared" si="13"/>
        <v>360</v>
      </c>
      <c r="Z15" s="308">
        <f t="shared" si="13"/>
        <v>360</v>
      </c>
      <c r="AA15" s="310">
        <f t="shared" si="13"/>
        <v>360</v>
      </c>
      <c r="AB15" s="311">
        <f t="shared" si="13"/>
        <v>360</v>
      </c>
      <c r="AC15" s="311">
        <f t="shared" si="13"/>
        <v>360</v>
      </c>
      <c r="AD15" s="311">
        <f t="shared" si="13"/>
        <v>360</v>
      </c>
      <c r="AE15" s="312">
        <f t="shared" si="13"/>
        <v>360</v>
      </c>
    </row>
    <row r="16" spans="2:31" ht="14.4">
      <c r="B16" s="373" t="s">
        <v>239</v>
      </c>
      <c r="C16" s="306" t="s">
        <v>240</v>
      </c>
      <c r="D16" s="359" t="s">
        <v>263</v>
      </c>
      <c r="E16" s="308"/>
      <c r="F16" s="308">
        <v>127</v>
      </c>
      <c r="G16" s="308">
        <v>127</v>
      </c>
      <c r="H16" s="307">
        <v>127</v>
      </c>
      <c r="I16" s="308">
        <v>127</v>
      </c>
      <c r="J16" s="308">
        <v>127</v>
      </c>
      <c r="K16" s="308">
        <v>127</v>
      </c>
      <c r="L16" s="308">
        <v>127</v>
      </c>
      <c r="M16" s="310">
        <v>127</v>
      </c>
      <c r="N16" s="308">
        <v>127</v>
      </c>
      <c r="O16" s="308">
        <v>127</v>
      </c>
      <c r="P16" s="308">
        <v>127</v>
      </c>
      <c r="Q16" s="310">
        <v>127</v>
      </c>
      <c r="R16" s="354"/>
      <c r="S16" s="309"/>
      <c r="T16" s="308">
        <f>(F16*4)+ROUNDDOWN(F16*4*10%,0)+ROUNDDOWN(F16*4*10%,0)</f>
        <v>608</v>
      </c>
      <c r="U16" s="308">
        <f>(G16*5)+ROUNDDOWN(G16*5*10%,0)+ROUNDDOWN(G16*5*10%,0)</f>
        <v>761</v>
      </c>
      <c r="V16" s="308">
        <f t="shared" ref="V16:V27" si="14">(H16*6)+ROUNDDOWN(H16*6*10%,0)+ROUNDDOWN(H16*6*10%,0)</f>
        <v>914</v>
      </c>
      <c r="W16" s="308">
        <f t="shared" ref="W16:X27" si="15">(I16*6)+ROUNDDOWN(I16*6*10%,0)+ROUNDDOWN(I16*6*10%,0)</f>
        <v>914</v>
      </c>
      <c r="X16" s="308">
        <f t="shared" si="15"/>
        <v>914</v>
      </c>
      <c r="Y16" s="308">
        <f t="shared" ref="Y16:Y27" si="16">(K16*6)+ROUNDDOWN(K16*6*10%,0)+ROUNDDOWN(K16*6*10%,0)</f>
        <v>914</v>
      </c>
      <c r="Z16" s="308">
        <f t="shared" ref="Z16:Z27" si="17">(L16*6)+ROUNDDOWN(L16*6*10%,0)+ROUNDDOWN(L16*6*10%,0)</f>
        <v>914</v>
      </c>
      <c r="AA16" s="310">
        <f t="shared" ref="AA16:AA27" si="18">(M16*6)+ROUNDDOWN(M16*6*10%,0)+ROUNDDOWN(M16*6*10%,0)</f>
        <v>914</v>
      </c>
      <c r="AB16" s="311">
        <f t="shared" ref="AB16:AB27" si="19">(N16*6)+ROUNDDOWN(N16*6*10%,0)+ROUNDDOWN(N16*6*10%,0)</f>
        <v>914</v>
      </c>
      <c r="AC16" s="311">
        <f t="shared" ref="AC16:AC27" si="20">(O16*6)+ROUNDDOWN(O16*6*10%,0)+ROUNDDOWN(O16*6*10%,0)</f>
        <v>914</v>
      </c>
      <c r="AD16" s="311">
        <f t="shared" ref="AD16:AD27" si="21">(P16*6)+ROUNDDOWN(P16*6*10%,0)+ROUNDDOWN(P16*6*10%,0)</f>
        <v>914</v>
      </c>
      <c r="AE16" s="312">
        <f t="shared" ref="AE16:AE27" si="22">(Q16*6)+ROUNDDOWN(Q16*6*10%,0)+ROUNDDOWN(Q16*6*10%,0)</f>
        <v>914</v>
      </c>
    </row>
    <row r="17" spans="2:31" ht="14.4">
      <c r="B17" s="373" t="s">
        <v>239</v>
      </c>
      <c r="C17" s="306" t="s">
        <v>241</v>
      </c>
      <c r="D17" s="359" t="s">
        <v>263</v>
      </c>
      <c r="E17" s="308"/>
      <c r="F17" s="307">
        <v>160</v>
      </c>
      <c r="G17" s="308">
        <v>160</v>
      </c>
      <c r="H17" s="308">
        <v>160</v>
      </c>
      <c r="I17" s="308">
        <v>160</v>
      </c>
      <c r="J17" s="308">
        <v>160</v>
      </c>
      <c r="K17" s="308">
        <v>160</v>
      </c>
      <c r="L17" s="308">
        <v>160</v>
      </c>
      <c r="M17" s="310">
        <v>160</v>
      </c>
      <c r="N17" s="308">
        <v>160</v>
      </c>
      <c r="O17" s="308">
        <v>160</v>
      </c>
      <c r="P17" s="308">
        <v>160</v>
      </c>
      <c r="Q17" s="310">
        <v>160</v>
      </c>
      <c r="R17" s="354"/>
      <c r="S17" s="309"/>
      <c r="T17" s="308">
        <f t="shared" ref="T17:U19" si="23">(F17*6)+ROUNDDOWN(F17*6*10%,0)+ROUNDDOWN(F17*6*10%,0)</f>
        <v>1152</v>
      </c>
      <c r="U17" s="308">
        <f t="shared" si="23"/>
        <v>1152</v>
      </c>
      <c r="V17" s="308">
        <f t="shared" si="14"/>
        <v>1152</v>
      </c>
      <c r="W17" s="308">
        <f t="shared" si="15"/>
        <v>1152</v>
      </c>
      <c r="X17" s="308">
        <f t="shared" si="15"/>
        <v>1152</v>
      </c>
      <c r="Y17" s="308">
        <f t="shared" si="16"/>
        <v>1152</v>
      </c>
      <c r="Z17" s="308">
        <f t="shared" si="17"/>
        <v>1152</v>
      </c>
      <c r="AA17" s="310">
        <f t="shared" si="18"/>
        <v>1152</v>
      </c>
      <c r="AB17" s="311">
        <f t="shared" si="19"/>
        <v>1152</v>
      </c>
      <c r="AC17" s="311">
        <f t="shared" si="20"/>
        <v>1152</v>
      </c>
      <c r="AD17" s="311">
        <f t="shared" si="21"/>
        <v>1152</v>
      </c>
      <c r="AE17" s="312">
        <f t="shared" si="22"/>
        <v>1152</v>
      </c>
    </row>
    <row r="18" spans="2:31" ht="14.4">
      <c r="B18" s="372" t="s">
        <v>209</v>
      </c>
      <c r="C18" s="303" t="s">
        <v>210</v>
      </c>
      <c r="D18" s="358" t="s">
        <v>263</v>
      </c>
      <c r="E18" s="293"/>
      <c r="F18" s="304">
        <v>100</v>
      </c>
      <c r="G18" s="293">
        <v>100</v>
      </c>
      <c r="H18" s="293">
        <v>100</v>
      </c>
      <c r="I18" s="293">
        <v>100</v>
      </c>
      <c r="J18" s="293">
        <v>100</v>
      </c>
      <c r="K18" s="293">
        <v>100</v>
      </c>
      <c r="L18" s="293">
        <v>100</v>
      </c>
      <c r="M18" s="294">
        <v>100</v>
      </c>
      <c r="N18" s="293">
        <v>100</v>
      </c>
      <c r="O18" s="293">
        <v>100</v>
      </c>
      <c r="P18" s="293">
        <v>100</v>
      </c>
      <c r="Q18" s="294">
        <v>100</v>
      </c>
      <c r="R18" s="354"/>
      <c r="S18" s="292"/>
      <c r="T18" s="293">
        <f t="shared" si="23"/>
        <v>720</v>
      </c>
      <c r="U18" s="293">
        <f t="shared" si="23"/>
        <v>720</v>
      </c>
      <c r="V18" s="293">
        <f t="shared" si="14"/>
        <v>720</v>
      </c>
      <c r="W18" s="293">
        <f t="shared" si="15"/>
        <v>720</v>
      </c>
      <c r="X18" s="293">
        <f t="shared" si="15"/>
        <v>720</v>
      </c>
      <c r="Y18" s="293">
        <f t="shared" si="16"/>
        <v>720</v>
      </c>
      <c r="Z18" s="293">
        <f t="shared" si="17"/>
        <v>720</v>
      </c>
      <c r="AA18" s="294">
        <f t="shared" si="18"/>
        <v>720</v>
      </c>
      <c r="AB18" s="295">
        <f t="shared" si="19"/>
        <v>720</v>
      </c>
      <c r="AC18" s="295">
        <f t="shared" si="20"/>
        <v>720</v>
      </c>
      <c r="AD18" s="295">
        <f t="shared" si="21"/>
        <v>720</v>
      </c>
      <c r="AE18" s="296">
        <f t="shared" si="22"/>
        <v>720</v>
      </c>
    </row>
    <row r="19" spans="2:31" ht="14.4">
      <c r="B19" s="374" t="str">
        <f t="shared" ref="B19:B20" si="24">B18</f>
        <v>UNIFACS</v>
      </c>
      <c r="C19" s="375" t="str">
        <f>C18</f>
        <v>Salvador/BA</v>
      </c>
      <c r="D19" s="356" t="s">
        <v>266</v>
      </c>
      <c r="E19" s="289"/>
      <c r="F19" s="376">
        <v>50</v>
      </c>
      <c r="G19" s="289">
        <v>50</v>
      </c>
      <c r="H19" s="289">
        <v>50</v>
      </c>
      <c r="I19" s="289">
        <v>50</v>
      </c>
      <c r="J19" s="289">
        <v>50</v>
      </c>
      <c r="K19" s="289">
        <v>50</v>
      </c>
      <c r="L19" s="289">
        <v>50</v>
      </c>
      <c r="M19" s="291">
        <v>50</v>
      </c>
      <c r="N19" s="289">
        <v>50</v>
      </c>
      <c r="O19" s="289">
        <v>50</v>
      </c>
      <c r="P19" s="289">
        <v>50</v>
      </c>
      <c r="Q19" s="291">
        <v>50</v>
      </c>
      <c r="R19" s="354"/>
      <c r="S19" s="290"/>
      <c r="T19" s="289">
        <f t="shared" si="23"/>
        <v>360</v>
      </c>
      <c r="U19" s="289">
        <f t="shared" si="23"/>
        <v>360</v>
      </c>
      <c r="V19" s="289">
        <f t="shared" si="14"/>
        <v>360</v>
      </c>
      <c r="W19" s="289">
        <f t="shared" si="15"/>
        <v>360</v>
      </c>
      <c r="X19" s="289">
        <f t="shared" si="15"/>
        <v>360</v>
      </c>
      <c r="Y19" s="289">
        <f t="shared" si="16"/>
        <v>360</v>
      </c>
      <c r="Z19" s="289">
        <f t="shared" si="17"/>
        <v>360</v>
      </c>
      <c r="AA19" s="291">
        <f t="shared" si="18"/>
        <v>360</v>
      </c>
      <c r="AB19" s="313">
        <f t="shared" si="19"/>
        <v>360</v>
      </c>
      <c r="AC19" s="313">
        <f t="shared" si="20"/>
        <v>360</v>
      </c>
      <c r="AD19" s="313">
        <f t="shared" si="21"/>
        <v>360</v>
      </c>
      <c r="AE19" s="314">
        <f t="shared" si="22"/>
        <v>360</v>
      </c>
    </row>
    <row r="20" spans="2:31" ht="14.4">
      <c r="B20" s="371" t="str">
        <f t="shared" si="24"/>
        <v>UNIFACS</v>
      </c>
      <c r="C20" s="268" t="str">
        <f>C19</f>
        <v>Salvador/BA</v>
      </c>
      <c r="D20" s="357" t="s">
        <v>267</v>
      </c>
      <c r="E20" s="297"/>
      <c r="F20" s="297">
        <v>120</v>
      </c>
      <c r="G20" s="298">
        <v>120</v>
      </c>
      <c r="H20" s="297">
        <v>120</v>
      </c>
      <c r="I20" s="297">
        <v>120</v>
      </c>
      <c r="J20" s="297">
        <v>120</v>
      </c>
      <c r="K20" s="297">
        <v>120</v>
      </c>
      <c r="L20" s="297">
        <v>120</v>
      </c>
      <c r="M20" s="300">
        <v>120</v>
      </c>
      <c r="N20" s="297">
        <v>120</v>
      </c>
      <c r="O20" s="297">
        <v>120</v>
      </c>
      <c r="P20" s="297">
        <v>120</v>
      </c>
      <c r="Q20" s="300">
        <v>120</v>
      </c>
      <c r="R20" s="354"/>
      <c r="S20" s="299"/>
      <c r="T20" s="297">
        <f>(F20*5)+ROUNDDOWN(F20*5*10%,0)+ROUNDDOWN(F20*5*10%,0)</f>
        <v>720</v>
      </c>
      <c r="U20" s="297">
        <f t="shared" ref="U20:U26" si="25">(G20*6)+ROUNDDOWN(G20*6*10%,0)+ROUNDDOWN(G20*6*10%,0)</f>
        <v>864</v>
      </c>
      <c r="V20" s="297">
        <f t="shared" si="14"/>
        <v>864</v>
      </c>
      <c r="W20" s="297">
        <f t="shared" si="15"/>
        <v>864</v>
      </c>
      <c r="X20" s="297">
        <f t="shared" si="15"/>
        <v>864</v>
      </c>
      <c r="Y20" s="297">
        <f t="shared" si="16"/>
        <v>864</v>
      </c>
      <c r="Z20" s="297">
        <f t="shared" si="17"/>
        <v>864</v>
      </c>
      <c r="AA20" s="300">
        <f t="shared" si="18"/>
        <v>864</v>
      </c>
      <c r="AB20" s="301">
        <f t="shared" si="19"/>
        <v>864</v>
      </c>
      <c r="AC20" s="301">
        <f t="shared" si="20"/>
        <v>864</v>
      </c>
      <c r="AD20" s="301">
        <f t="shared" si="21"/>
        <v>864</v>
      </c>
      <c r="AE20" s="302">
        <f t="shared" si="22"/>
        <v>864</v>
      </c>
    </row>
    <row r="21" spans="2:31" ht="14.4">
      <c r="B21" s="372" t="s">
        <v>211</v>
      </c>
      <c r="C21" s="303" t="s">
        <v>212</v>
      </c>
      <c r="D21" s="358" t="s">
        <v>263</v>
      </c>
      <c r="E21" s="293"/>
      <c r="F21" s="304">
        <v>120</v>
      </c>
      <c r="G21" s="293">
        <v>120</v>
      </c>
      <c r="H21" s="293">
        <v>120</v>
      </c>
      <c r="I21" s="293">
        <v>120</v>
      </c>
      <c r="J21" s="293">
        <v>120</v>
      </c>
      <c r="K21" s="293">
        <v>120</v>
      </c>
      <c r="L21" s="293">
        <v>120</v>
      </c>
      <c r="M21" s="294">
        <v>120</v>
      </c>
      <c r="N21" s="293">
        <v>120</v>
      </c>
      <c r="O21" s="293">
        <v>120</v>
      </c>
      <c r="P21" s="293">
        <v>120</v>
      </c>
      <c r="Q21" s="294">
        <v>120</v>
      </c>
      <c r="R21" s="354"/>
      <c r="S21" s="292"/>
      <c r="T21" s="293">
        <f t="shared" ref="T21:T26" si="26">(F21*6)+ROUNDDOWN(F21*6*10%,0)+ROUNDDOWN(F21*6*10%,0)</f>
        <v>864</v>
      </c>
      <c r="U21" s="293">
        <f t="shared" si="25"/>
        <v>864</v>
      </c>
      <c r="V21" s="293">
        <f t="shared" si="14"/>
        <v>864</v>
      </c>
      <c r="W21" s="293">
        <f t="shared" si="15"/>
        <v>864</v>
      </c>
      <c r="X21" s="293">
        <f t="shared" si="15"/>
        <v>864</v>
      </c>
      <c r="Y21" s="293">
        <f t="shared" si="16"/>
        <v>864</v>
      </c>
      <c r="Z21" s="293">
        <f t="shared" si="17"/>
        <v>864</v>
      </c>
      <c r="AA21" s="294">
        <f t="shared" si="18"/>
        <v>864</v>
      </c>
      <c r="AB21" s="295">
        <f t="shared" si="19"/>
        <v>864</v>
      </c>
      <c r="AC21" s="295">
        <f t="shared" si="20"/>
        <v>864</v>
      </c>
      <c r="AD21" s="295">
        <f t="shared" si="21"/>
        <v>864</v>
      </c>
      <c r="AE21" s="296">
        <f t="shared" si="22"/>
        <v>864</v>
      </c>
    </row>
    <row r="22" spans="2:31" ht="14.4">
      <c r="B22" s="374" t="str">
        <f t="shared" ref="B22:C23" si="27">B21</f>
        <v>UNP</v>
      </c>
      <c r="C22" s="375" t="str">
        <f t="shared" si="27"/>
        <v>Natal/RN</v>
      </c>
      <c r="D22" s="356" t="s">
        <v>266</v>
      </c>
      <c r="E22" s="289"/>
      <c r="F22" s="376">
        <v>17</v>
      </c>
      <c r="G22" s="289">
        <v>17</v>
      </c>
      <c r="H22" s="289">
        <v>17</v>
      </c>
      <c r="I22" s="289">
        <v>17</v>
      </c>
      <c r="J22" s="289">
        <v>17</v>
      </c>
      <c r="K22" s="289">
        <v>17</v>
      </c>
      <c r="L22" s="289">
        <v>17</v>
      </c>
      <c r="M22" s="291">
        <v>17</v>
      </c>
      <c r="N22" s="289">
        <v>17</v>
      </c>
      <c r="O22" s="289">
        <v>17</v>
      </c>
      <c r="P22" s="289">
        <v>17</v>
      </c>
      <c r="Q22" s="291">
        <v>17</v>
      </c>
      <c r="R22" s="354"/>
      <c r="S22" s="290"/>
      <c r="T22" s="289">
        <f t="shared" si="26"/>
        <v>122</v>
      </c>
      <c r="U22" s="289">
        <f t="shared" si="25"/>
        <v>122</v>
      </c>
      <c r="V22" s="289">
        <f t="shared" si="14"/>
        <v>122</v>
      </c>
      <c r="W22" s="289">
        <f t="shared" si="15"/>
        <v>122</v>
      </c>
      <c r="X22" s="289">
        <f t="shared" si="15"/>
        <v>122</v>
      </c>
      <c r="Y22" s="289">
        <f t="shared" si="16"/>
        <v>122</v>
      </c>
      <c r="Z22" s="289">
        <f t="shared" si="17"/>
        <v>122</v>
      </c>
      <c r="AA22" s="291">
        <f t="shared" si="18"/>
        <v>122</v>
      </c>
      <c r="AB22" s="313">
        <f t="shared" si="19"/>
        <v>122</v>
      </c>
      <c r="AC22" s="313">
        <f t="shared" si="20"/>
        <v>122</v>
      </c>
      <c r="AD22" s="313">
        <f t="shared" si="21"/>
        <v>122</v>
      </c>
      <c r="AE22" s="314">
        <f t="shared" si="22"/>
        <v>122</v>
      </c>
    </row>
    <row r="23" spans="2:31" ht="14.4">
      <c r="B23" s="371" t="str">
        <f t="shared" si="27"/>
        <v>UNP</v>
      </c>
      <c r="C23" s="268" t="str">
        <f t="shared" si="27"/>
        <v>Natal/RN</v>
      </c>
      <c r="D23" s="357" t="s">
        <v>267</v>
      </c>
      <c r="E23" s="297"/>
      <c r="F23" s="298">
        <v>55</v>
      </c>
      <c r="G23" s="297">
        <v>55</v>
      </c>
      <c r="H23" s="297">
        <v>55</v>
      </c>
      <c r="I23" s="297">
        <v>55</v>
      </c>
      <c r="J23" s="297">
        <v>55</v>
      </c>
      <c r="K23" s="297">
        <v>55</v>
      </c>
      <c r="L23" s="297">
        <v>55</v>
      </c>
      <c r="M23" s="300">
        <v>55</v>
      </c>
      <c r="N23" s="297">
        <v>55</v>
      </c>
      <c r="O23" s="297">
        <v>55</v>
      </c>
      <c r="P23" s="297">
        <v>55</v>
      </c>
      <c r="Q23" s="300">
        <v>55</v>
      </c>
      <c r="R23" s="354"/>
      <c r="S23" s="299"/>
      <c r="T23" s="297">
        <f t="shared" si="26"/>
        <v>396</v>
      </c>
      <c r="U23" s="297">
        <f t="shared" si="25"/>
        <v>396</v>
      </c>
      <c r="V23" s="297">
        <f t="shared" si="14"/>
        <v>396</v>
      </c>
      <c r="W23" s="297">
        <f t="shared" si="15"/>
        <v>396</v>
      </c>
      <c r="X23" s="297">
        <f t="shared" si="15"/>
        <v>396</v>
      </c>
      <c r="Y23" s="297">
        <f t="shared" si="16"/>
        <v>396</v>
      </c>
      <c r="Z23" s="297">
        <f t="shared" si="17"/>
        <v>396</v>
      </c>
      <c r="AA23" s="300">
        <f t="shared" si="18"/>
        <v>396</v>
      </c>
      <c r="AB23" s="301">
        <f t="shared" si="19"/>
        <v>396</v>
      </c>
      <c r="AC23" s="301">
        <f t="shared" si="20"/>
        <v>396</v>
      </c>
      <c r="AD23" s="301">
        <f t="shared" si="21"/>
        <v>396</v>
      </c>
      <c r="AE23" s="302">
        <f t="shared" si="22"/>
        <v>396</v>
      </c>
    </row>
    <row r="24" spans="2:31" ht="14.4">
      <c r="B24" s="372" t="s">
        <v>213</v>
      </c>
      <c r="C24" s="303" t="s">
        <v>268</v>
      </c>
      <c r="D24" s="358" t="s">
        <v>263</v>
      </c>
      <c r="E24" s="293"/>
      <c r="F24" s="304">
        <v>100</v>
      </c>
      <c r="G24" s="293">
        <v>100</v>
      </c>
      <c r="H24" s="293">
        <v>100</v>
      </c>
      <c r="I24" s="293">
        <v>100</v>
      </c>
      <c r="J24" s="293">
        <v>100</v>
      </c>
      <c r="K24" s="293">
        <v>100</v>
      </c>
      <c r="L24" s="293">
        <v>100</v>
      </c>
      <c r="M24" s="294">
        <v>100</v>
      </c>
      <c r="N24" s="293">
        <v>100</v>
      </c>
      <c r="O24" s="293">
        <v>100</v>
      </c>
      <c r="P24" s="293">
        <v>100</v>
      </c>
      <c r="Q24" s="294">
        <v>100</v>
      </c>
      <c r="R24" s="354"/>
      <c r="S24" s="292"/>
      <c r="T24" s="293">
        <f t="shared" si="26"/>
        <v>720</v>
      </c>
      <c r="U24" s="293">
        <f t="shared" si="25"/>
        <v>720</v>
      </c>
      <c r="V24" s="293">
        <f t="shared" si="14"/>
        <v>720</v>
      </c>
      <c r="W24" s="293">
        <f t="shared" si="15"/>
        <v>720</v>
      </c>
      <c r="X24" s="293">
        <f t="shared" si="15"/>
        <v>720</v>
      </c>
      <c r="Y24" s="293">
        <f t="shared" si="16"/>
        <v>720</v>
      </c>
      <c r="Z24" s="293">
        <f t="shared" si="17"/>
        <v>720</v>
      </c>
      <c r="AA24" s="294">
        <f t="shared" si="18"/>
        <v>720</v>
      </c>
      <c r="AB24" s="295">
        <f t="shared" si="19"/>
        <v>720</v>
      </c>
      <c r="AC24" s="295">
        <f t="shared" si="20"/>
        <v>720</v>
      </c>
      <c r="AD24" s="295">
        <f t="shared" si="21"/>
        <v>720</v>
      </c>
      <c r="AE24" s="296">
        <f t="shared" si="22"/>
        <v>720</v>
      </c>
    </row>
    <row r="25" spans="2:31" ht="14.4">
      <c r="B25" s="374" t="str">
        <f t="shared" ref="B25:C26" si="28">B24</f>
        <v>UAM</v>
      </c>
      <c r="C25" s="375" t="str">
        <f t="shared" si="28"/>
        <v>São Paulo/SP</v>
      </c>
      <c r="D25" s="356" t="s">
        <v>266</v>
      </c>
      <c r="E25" s="289"/>
      <c r="F25" s="376">
        <v>30</v>
      </c>
      <c r="G25" s="289">
        <v>30</v>
      </c>
      <c r="H25" s="289">
        <v>30</v>
      </c>
      <c r="I25" s="289">
        <v>30</v>
      </c>
      <c r="J25" s="289">
        <v>30</v>
      </c>
      <c r="K25" s="289">
        <v>30</v>
      </c>
      <c r="L25" s="289">
        <v>30</v>
      </c>
      <c r="M25" s="291">
        <v>30</v>
      </c>
      <c r="N25" s="289">
        <v>30</v>
      </c>
      <c r="O25" s="289">
        <v>30</v>
      </c>
      <c r="P25" s="289">
        <v>30</v>
      </c>
      <c r="Q25" s="291">
        <v>30</v>
      </c>
      <c r="R25" s="354"/>
      <c r="S25" s="290"/>
      <c r="T25" s="289">
        <f t="shared" si="26"/>
        <v>216</v>
      </c>
      <c r="U25" s="289">
        <f t="shared" si="25"/>
        <v>216</v>
      </c>
      <c r="V25" s="289">
        <f t="shared" si="14"/>
        <v>216</v>
      </c>
      <c r="W25" s="289">
        <f t="shared" si="15"/>
        <v>216</v>
      </c>
      <c r="X25" s="289">
        <f t="shared" si="15"/>
        <v>216</v>
      </c>
      <c r="Y25" s="289">
        <f t="shared" si="16"/>
        <v>216</v>
      </c>
      <c r="Z25" s="289">
        <f t="shared" si="17"/>
        <v>216</v>
      </c>
      <c r="AA25" s="291">
        <f t="shared" si="18"/>
        <v>216</v>
      </c>
      <c r="AB25" s="313">
        <f t="shared" si="19"/>
        <v>216</v>
      </c>
      <c r="AC25" s="313">
        <f t="shared" si="20"/>
        <v>216</v>
      </c>
      <c r="AD25" s="313">
        <f t="shared" si="21"/>
        <v>216</v>
      </c>
      <c r="AE25" s="314">
        <f t="shared" si="22"/>
        <v>216</v>
      </c>
    </row>
    <row r="26" spans="2:31" ht="14.4">
      <c r="B26" s="371" t="str">
        <f t="shared" si="28"/>
        <v>UAM</v>
      </c>
      <c r="C26" s="268" t="str">
        <f t="shared" si="28"/>
        <v>São Paulo/SP</v>
      </c>
      <c r="D26" s="357" t="s">
        <v>267</v>
      </c>
      <c r="E26" s="297"/>
      <c r="F26" s="298">
        <v>65</v>
      </c>
      <c r="G26" s="297">
        <v>65</v>
      </c>
      <c r="H26" s="297">
        <v>65</v>
      </c>
      <c r="I26" s="297">
        <v>65</v>
      </c>
      <c r="J26" s="297">
        <v>65</v>
      </c>
      <c r="K26" s="297">
        <v>65</v>
      </c>
      <c r="L26" s="297">
        <v>65</v>
      </c>
      <c r="M26" s="300">
        <v>65</v>
      </c>
      <c r="N26" s="297">
        <v>65</v>
      </c>
      <c r="O26" s="297">
        <v>65</v>
      </c>
      <c r="P26" s="297">
        <v>65</v>
      </c>
      <c r="Q26" s="300">
        <v>65</v>
      </c>
      <c r="R26" s="354"/>
      <c r="S26" s="299"/>
      <c r="T26" s="297">
        <f t="shared" si="26"/>
        <v>468</v>
      </c>
      <c r="U26" s="297">
        <f t="shared" si="25"/>
        <v>468</v>
      </c>
      <c r="V26" s="297">
        <f t="shared" si="14"/>
        <v>468</v>
      </c>
      <c r="W26" s="297">
        <f t="shared" si="15"/>
        <v>468</v>
      </c>
      <c r="X26" s="297">
        <f t="shared" si="15"/>
        <v>468</v>
      </c>
      <c r="Y26" s="297">
        <f t="shared" si="16"/>
        <v>468</v>
      </c>
      <c r="Z26" s="297">
        <f t="shared" si="17"/>
        <v>468</v>
      </c>
      <c r="AA26" s="300">
        <f t="shared" si="18"/>
        <v>468</v>
      </c>
      <c r="AB26" s="301">
        <f t="shared" si="19"/>
        <v>468</v>
      </c>
      <c r="AC26" s="301">
        <f t="shared" si="20"/>
        <v>468</v>
      </c>
      <c r="AD26" s="301">
        <f t="shared" si="21"/>
        <v>468</v>
      </c>
      <c r="AE26" s="302">
        <f t="shared" si="22"/>
        <v>468</v>
      </c>
    </row>
    <row r="27" spans="2:31" ht="14.4">
      <c r="B27" s="372" t="s">
        <v>213</v>
      </c>
      <c r="C27" s="303" t="s">
        <v>303</v>
      </c>
      <c r="D27" s="358" t="s">
        <v>263</v>
      </c>
      <c r="E27" s="293"/>
      <c r="F27" s="293">
        <v>75</v>
      </c>
      <c r="G27" s="293">
        <v>75</v>
      </c>
      <c r="H27" s="304">
        <v>75</v>
      </c>
      <c r="I27" s="293">
        <v>75</v>
      </c>
      <c r="J27" s="293">
        <v>75</v>
      </c>
      <c r="K27" s="293">
        <v>75</v>
      </c>
      <c r="L27" s="293">
        <v>75</v>
      </c>
      <c r="M27" s="294">
        <v>75</v>
      </c>
      <c r="N27" s="293">
        <v>75</v>
      </c>
      <c r="O27" s="293">
        <v>75</v>
      </c>
      <c r="P27" s="293">
        <v>75</v>
      </c>
      <c r="Q27" s="294">
        <v>75</v>
      </c>
      <c r="R27" s="354"/>
      <c r="S27" s="292"/>
      <c r="T27" s="293">
        <f>(F27*4)+ROUNDDOWN(F27*4*10%,0)+ROUNDDOWN(F27*4*10%,0)</f>
        <v>360</v>
      </c>
      <c r="U27" s="293">
        <f>(G27*5)+ROUNDDOWN(G27*5*10%,0)+ROUNDDOWN(G27*5*10%,0)</f>
        <v>449</v>
      </c>
      <c r="V27" s="293">
        <f t="shared" si="14"/>
        <v>540</v>
      </c>
      <c r="W27" s="293">
        <f t="shared" si="15"/>
        <v>540</v>
      </c>
      <c r="X27" s="293">
        <f t="shared" si="15"/>
        <v>540</v>
      </c>
      <c r="Y27" s="293">
        <f t="shared" si="16"/>
        <v>540</v>
      </c>
      <c r="Z27" s="293">
        <f t="shared" si="17"/>
        <v>540</v>
      </c>
      <c r="AA27" s="294">
        <f t="shared" si="18"/>
        <v>540</v>
      </c>
      <c r="AB27" s="295">
        <f t="shared" si="19"/>
        <v>540</v>
      </c>
      <c r="AC27" s="295">
        <f t="shared" si="20"/>
        <v>540</v>
      </c>
      <c r="AD27" s="295">
        <f t="shared" si="21"/>
        <v>540</v>
      </c>
      <c r="AE27" s="296">
        <f t="shared" si="22"/>
        <v>540</v>
      </c>
    </row>
    <row r="28" spans="2:31" ht="14.4">
      <c r="B28" s="374" t="str">
        <f t="shared" ref="B28:C29" si="29">B27</f>
        <v>UAM</v>
      </c>
      <c r="C28" s="375" t="str">
        <f t="shared" si="29"/>
        <v>Piracicaba/SP*</v>
      </c>
      <c r="D28" s="356" t="s">
        <v>266</v>
      </c>
      <c r="E28" s="289"/>
      <c r="F28" s="289">
        <v>25</v>
      </c>
      <c r="G28" s="289">
        <v>25</v>
      </c>
      <c r="H28" s="289">
        <v>25</v>
      </c>
      <c r="I28" s="289">
        <v>25</v>
      </c>
      <c r="J28" s="289">
        <v>25</v>
      </c>
      <c r="K28" s="289">
        <v>25</v>
      </c>
      <c r="L28" s="289">
        <v>25</v>
      </c>
      <c r="M28" s="365">
        <v>25</v>
      </c>
      <c r="N28" s="289">
        <v>25</v>
      </c>
      <c r="O28" s="289">
        <v>25</v>
      </c>
      <c r="P28" s="289">
        <v>25</v>
      </c>
      <c r="Q28" s="291">
        <v>25</v>
      </c>
      <c r="R28" s="354"/>
      <c r="S28" s="290"/>
      <c r="T28" s="289">
        <f>(F28*2)+ROUNDDOWN(F28*2*10%,0)+ROUNDDOWN(F28*2*10%,0)</f>
        <v>60</v>
      </c>
      <c r="U28" s="289">
        <f>(G28*3)+ROUNDDOWN(G28*3*10%,0)+ROUNDDOWN(G28*3*10%,0)</f>
        <v>89</v>
      </c>
      <c r="V28" s="289">
        <f>(H28*4)+ROUNDDOWN(H28*4*10%,0)+ROUNDDOWN(H28*4*10%,0)</f>
        <v>120</v>
      </c>
      <c r="W28" s="289">
        <f>(I28*5)+ROUNDDOWN(I28*5*10%,0)+ROUNDDOWN(I28*5*10%,0)</f>
        <v>149</v>
      </c>
      <c r="X28" s="289">
        <f>(J28*5)+ROUNDDOWN(J28*5*10%,0)+ROUNDDOWN(J28*5*10%,0)</f>
        <v>149</v>
      </c>
      <c r="Y28" s="289">
        <f>(K28*5)+ROUNDDOWN(K28*5*10%,0)+ROUNDDOWN(K28*5*10%,0)</f>
        <v>149</v>
      </c>
      <c r="Z28" s="289">
        <f>(L28*5)+ROUNDDOWN(L28*5*10%,0)+ROUNDDOWN(L28*5*10%,0)</f>
        <v>149</v>
      </c>
      <c r="AA28" s="291">
        <f>(M28*6)+ROUNDDOWN(M28*6*10%,0)+ROUNDDOWN(M28*6*10%,0)</f>
        <v>180</v>
      </c>
      <c r="AB28" s="313">
        <f>(N28*6)+ROUNDDOWN(N28*6*10%,0)+ROUNDDOWN(N28*6*10%,0)</f>
        <v>180</v>
      </c>
      <c r="AC28" s="313">
        <f>(O28*6)+ROUNDDOWN(O28*6*10%,0)+ROUNDDOWN(O28*6*10%,0)</f>
        <v>180</v>
      </c>
      <c r="AD28" s="313">
        <f>(P28*6)+ROUNDDOWN(P28*6*10%,0)+ROUNDDOWN(P28*6*10%,0)</f>
        <v>180</v>
      </c>
      <c r="AE28" s="314">
        <f>(Q28*6)+ROUNDDOWN(Q28*6*10%,0)+ROUNDDOWN(Q28*6*10%,0)</f>
        <v>180</v>
      </c>
    </row>
    <row r="29" spans="2:31" ht="14.4">
      <c r="B29" s="371" t="str">
        <f t="shared" si="29"/>
        <v>UAM</v>
      </c>
      <c r="C29" s="268" t="str">
        <f t="shared" si="29"/>
        <v>Piracicaba/SP*</v>
      </c>
      <c r="D29" s="357" t="s">
        <v>267</v>
      </c>
      <c r="E29" s="297"/>
      <c r="F29" s="297"/>
      <c r="G29" s="297">
        <v>13</v>
      </c>
      <c r="H29" s="297">
        <v>13</v>
      </c>
      <c r="I29" s="297">
        <v>13</v>
      </c>
      <c r="J29" s="297">
        <v>13</v>
      </c>
      <c r="K29" s="297">
        <v>13</v>
      </c>
      <c r="L29" s="297">
        <v>13</v>
      </c>
      <c r="M29" s="300">
        <v>13</v>
      </c>
      <c r="N29" s="297">
        <v>13</v>
      </c>
      <c r="O29" s="298">
        <v>13</v>
      </c>
      <c r="P29" s="297">
        <v>13</v>
      </c>
      <c r="Q29" s="300">
        <v>13</v>
      </c>
      <c r="R29" s="354"/>
      <c r="S29" s="299"/>
      <c r="T29" s="297"/>
      <c r="U29" s="297">
        <f>(G29*1)+ROUND(G29*1*10%,0)+ROUND(G29*1*10%,0)</f>
        <v>15</v>
      </c>
      <c r="V29" s="297">
        <f>(H29*2)+ROUNDDOWN(H29*2*10%,0)+ROUNDDOWN(H29*2*10%,0)</f>
        <v>30</v>
      </c>
      <c r="W29" s="297">
        <f>(I29*3)+ROUNDDOWN(I29*3*10%,0)+ROUNDDOWN(I29*3*10%,0)</f>
        <v>45</v>
      </c>
      <c r="X29" s="297">
        <f>(J29*3)+ROUNDDOWN(J29*3*10%,0)+ROUNDDOWN(J29*3*10%,0)</f>
        <v>45</v>
      </c>
      <c r="Y29" s="297">
        <f>(K29*3)+ROUNDDOWN(K29*3*10%,0)+ROUNDDOWN(K29*3*10%,0)</f>
        <v>45</v>
      </c>
      <c r="Z29" s="297">
        <f>(L29*3)+ROUNDDOWN(L29*3*10%,0)+ROUNDDOWN(L29*3*10%,0)</f>
        <v>45</v>
      </c>
      <c r="AA29" s="300">
        <f>(M29*4)+ROUNDDOWN(M29*4*10%,0)+ROUNDDOWN(M29*4*10%,0)</f>
        <v>62</v>
      </c>
      <c r="AB29" s="301">
        <f>(N29*5)+ROUNDDOWN(N29*5*10%,0)+ROUNDDOWN(N29*5*10%,0)</f>
        <v>77</v>
      </c>
      <c r="AC29" s="301">
        <f t="shared" ref="AC29:AE32" si="30">(O29*6)+ROUNDDOWN(O29*6*10%,0)+ROUNDDOWN(O29*6*10%,0)</f>
        <v>92</v>
      </c>
      <c r="AD29" s="301">
        <f t="shared" si="30"/>
        <v>92</v>
      </c>
      <c r="AE29" s="302">
        <f t="shared" si="30"/>
        <v>92</v>
      </c>
    </row>
    <row r="30" spans="2:31" ht="14.4">
      <c r="B30" s="372" t="s">
        <v>213</v>
      </c>
      <c r="C30" s="303" t="s">
        <v>304</v>
      </c>
      <c r="D30" s="358" t="s">
        <v>263</v>
      </c>
      <c r="E30" s="293"/>
      <c r="F30" s="293">
        <v>100</v>
      </c>
      <c r="G30" s="293">
        <v>100</v>
      </c>
      <c r="H30" s="304">
        <v>100</v>
      </c>
      <c r="I30" s="293">
        <v>100</v>
      </c>
      <c r="J30" s="293">
        <v>100</v>
      </c>
      <c r="K30" s="293">
        <v>100</v>
      </c>
      <c r="L30" s="293">
        <v>100</v>
      </c>
      <c r="M30" s="294">
        <v>100</v>
      </c>
      <c r="N30" s="293">
        <v>100</v>
      </c>
      <c r="O30" s="293">
        <v>100</v>
      </c>
      <c r="P30" s="293">
        <v>100</v>
      </c>
      <c r="Q30" s="294">
        <v>100</v>
      </c>
      <c r="R30" s="354"/>
      <c r="S30" s="292"/>
      <c r="T30" s="293">
        <f>(F30*4)+ROUNDDOWN(F30*4*10%,0)+ROUNDDOWN(F30*4*10%,0)</f>
        <v>480</v>
      </c>
      <c r="U30" s="293">
        <f>(G30*5)+ROUNDDOWN(G30*5*10%,0)+ROUNDDOWN(G30*5*10%,0)</f>
        <v>600</v>
      </c>
      <c r="V30" s="293">
        <f t="shared" ref="V30:AB30" si="31">(H30*6)+ROUNDDOWN(H30*6*10%,0)+ROUNDDOWN(H30*6*10%,0)</f>
        <v>720</v>
      </c>
      <c r="W30" s="293">
        <f t="shared" si="31"/>
        <v>720</v>
      </c>
      <c r="X30" s="293">
        <f t="shared" si="31"/>
        <v>720</v>
      </c>
      <c r="Y30" s="293">
        <f t="shared" si="31"/>
        <v>720</v>
      </c>
      <c r="Z30" s="293">
        <f t="shared" si="31"/>
        <v>720</v>
      </c>
      <c r="AA30" s="294">
        <f t="shared" si="31"/>
        <v>720</v>
      </c>
      <c r="AB30" s="295">
        <f t="shared" si="31"/>
        <v>720</v>
      </c>
      <c r="AC30" s="295">
        <f t="shared" si="30"/>
        <v>720</v>
      </c>
      <c r="AD30" s="295">
        <f t="shared" si="30"/>
        <v>720</v>
      </c>
      <c r="AE30" s="296">
        <f t="shared" si="30"/>
        <v>720</v>
      </c>
    </row>
    <row r="31" spans="2:31" ht="14.4">
      <c r="B31" s="371" t="str">
        <f t="shared" ref="B31:C31" si="32">B30</f>
        <v>UAM</v>
      </c>
      <c r="C31" s="268" t="str">
        <f t="shared" si="32"/>
        <v>São José dos Campos/SP*</v>
      </c>
      <c r="D31" s="357" t="s">
        <v>264</v>
      </c>
      <c r="E31" s="297"/>
      <c r="F31" s="297">
        <v>40</v>
      </c>
      <c r="G31" s="297">
        <v>40</v>
      </c>
      <c r="H31" s="297">
        <v>40</v>
      </c>
      <c r="I31" s="297">
        <v>40</v>
      </c>
      <c r="J31" s="297">
        <v>40</v>
      </c>
      <c r="K31" s="297">
        <v>40</v>
      </c>
      <c r="L31" s="297">
        <v>40</v>
      </c>
      <c r="M31" s="305">
        <v>40</v>
      </c>
      <c r="N31" s="297">
        <v>40</v>
      </c>
      <c r="O31" s="297">
        <v>40</v>
      </c>
      <c r="P31" s="297">
        <v>40</v>
      </c>
      <c r="Q31" s="300">
        <v>40</v>
      </c>
      <c r="R31" s="354"/>
      <c r="S31" s="299"/>
      <c r="T31" s="297">
        <f>(F31*2)+ROUNDDOWN(F31*2*10%,0)+ROUNDDOWN(F31*2*10%,0)</f>
        <v>96</v>
      </c>
      <c r="U31" s="297">
        <f>(G31*3)+ROUNDDOWN(G31*3*10%,0)+ROUNDDOWN(G31*3*10%,0)</f>
        <v>144</v>
      </c>
      <c r="V31" s="297">
        <f>(H31*4)+ROUNDDOWN(H31*4*10%,0)+ROUNDDOWN(H31*4*10%,0)</f>
        <v>192</v>
      </c>
      <c r="W31" s="297">
        <f>(I31*5)+ROUNDDOWN(I31*5*10%,0)+ROUNDDOWN(I31*5*10%,0)</f>
        <v>240</v>
      </c>
      <c r="X31" s="297">
        <f>(J31*5)+ROUNDDOWN(J31*5*10%,0)+ROUNDDOWN(J31*5*10%,0)</f>
        <v>240</v>
      </c>
      <c r="Y31" s="297">
        <f>(K31*5)+ROUNDDOWN(K31*5*10%,0)+ROUNDDOWN(K31*5*10%,0)</f>
        <v>240</v>
      </c>
      <c r="Z31" s="297">
        <f>(L31*5)+ROUNDDOWN(L31*5*10%,0)+ROUNDDOWN(L31*5*10%,0)</f>
        <v>240</v>
      </c>
      <c r="AA31" s="300">
        <f>(M31*6)+ROUNDDOWN(M31*6*10%,0)+ROUNDDOWN(M31*6*10%,0)</f>
        <v>288</v>
      </c>
      <c r="AB31" s="301">
        <f>(N31*6)+ROUNDDOWN(N31*6*10%,0)+ROUNDDOWN(N31*6*10%,0)</f>
        <v>288</v>
      </c>
      <c r="AC31" s="301">
        <f t="shared" si="30"/>
        <v>288</v>
      </c>
      <c r="AD31" s="301">
        <f t="shared" si="30"/>
        <v>288</v>
      </c>
      <c r="AE31" s="302">
        <f t="shared" si="30"/>
        <v>288</v>
      </c>
    </row>
    <row r="32" spans="2:31" ht="14.4">
      <c r="B32" s="372" t="s">
        <v>207</v>
      </c>
      <c r="C32" s="303" t="s">
        <v>284</v>
      </c>
      <c r="D32" s="358" t="s">
        <v>263</v>
      </c>
      <c r="E32" s="293"/>
      <c r="F32" s="293">
        <v>50</v>
      </c>
      <c r="G32" s="293">
        <v>50</v>
      </c>
      <c r="H32" s="293">
        <v>50</v>
      </c>
      <c r="I32" s="293">
        <v>50</v>
      </c>
      <c r="J32" s="293">
        <v>50</v>
      </c>
      <c r="K32" s="293">
        <v>50</v>
      </c>
      <c r="L32" s="293">
        <v>50</v>
      </c>
      <c r="M32" s="294">
        <v>50</v>
      </c>
      <c r="N32" s="293">
        <v>50</v>
      </c>
      <c r="O32" s="304">
        <v>50</v>
      </c>
      <c r="P32" s="293">
        <v>50</v>
      </c>
      <c r="Q32" s="294">
        <v>50</v>
      </c>
      <c r="R32" s="354"/>
      <c r="S32" s="292"/>
      <c r="T32" s="293">
        <f>(F32*1)+ROUNDDOWN(F32*1*10%,0)+ROUNDDOWN(F32*1*10%,0)</f>
        <v>60</v>
      </c>
      <c r="U32" s="293">
        <f>(G32*2)+ROUNDDOWN(G32*2*10%,0)+ROUNDDOWN(G32*2*10%,0)</f>
        <v>120</v>
      </c>
      <c r="V32" s="293">
        <f>(H32*3)+ROUNDDOWN(H32*3*10%,0)+ROUNDDOWN(H32*3*10%,0)</f>
        <v>180</v>
      </c>
      <c r="W32" s="293">
        <f>(I32*4)+ROUNDDOWN(I32*4*10%,0)+ROUNDDOWN(I32*4*10%,0)</f>
        <v>240</v>
      </c>
      <c r="X32" s="293">
        <f>(J32*4)+ROUNDDOWN(J32*4*10%,0)+ROUNDDOWN(J32*4*10%,0)</f>
        <v>240</v>
      </c>
      <c r="Y32" s="308">
        <f>(K32*4)+ROUNDDOWN(K32*4*10%,0)+ROUNDDOWN(K32*4*10%,0)</f>
        <v>240</v>
      </c>
      <c r="Z32" s="308">
        <f>(L32*4)+ROUNDDOWN(L32*4*10%,0)+ROUNDDOWN(L32*4*10%,0)</f>
        <v>240</v>
      </c>
      <c r="AA32" s="310">
        <f>(M32*5)+ROUNDDOWN(M32*5*10%,0)+ROUNDDOWN(M32*5*10%,0)</f>
        <v>300</v>
      </c>
      <c r="AB32" s="295">
        <f>(N32*6)+ROUNDDOWN(N32*6*10%,0)+ROUNDDOWN(N32*6*10%,0)</f>
        <v>360</v>
      </c>
      <c r="AC32" s="295">
        <f t="shared" si="30"/>
        <v>360</v>
      </c>
      <c r="AD32" s="295">
        <f t="shared" si="30"/>
        <v>360</v>
      </c>
      <c r="AE32" s="296">
        <f t="shared" si="30"/>
        <v>360</v>
      </c>
    </row>
    <row r="33" spans="2:31" ht="14.4">
      <c r="B33" s="373" t="s">
        <v>269</v>
      </c>
      <c r="C33" s="306" t="s">
        <v>290</v>
      </c>
      <c r="D33" s="359" t="s">
        <v>263</v>
      </c>
      <c r="E33" s="308"/>
      <c r="F33" s="308"/>
      <c r="G33" s="308"/>
      <c r="H33" s="308"/>
      <c r="I33" s="308"/>
      <c r="J33" s="308"/>
      <c r="K33" s="308">
        <v>50</v>
      </c>
      <c r="L33" s="308">
        <v>50</v>
      </c>
      <c r="M33" s="377">
        <v>50</v>
      </c>
      <c r="N33" s="378">
        <v>50</v>
      </c>
      <c r="O33" s="378">
        <v>50</v>
      </c>
      <c r="P33" s="378">
        <v>50</v>
      </c>
      <c r="Q33" s="315">
        <v>50</v>
      </c>
      <c r="R33" s="354"/>
      <c r="S33" s="309"/>
      <c r="T33" s="308"/>
      <c r="U33" s="308"/>
      <c r="V33" s="308"/>
      <c r="W33" s="308"/>
      <c r="X33" s="308"/>
      <c r="Y33" s="297">
        <f>(K33*1)+ROUNDDOWN(K33*1*10%,0)+ROUNDDOWN(K33*1*10%,0)</f>
        <v>60</v>
      </c>
      <c r="Z33" s="297">
        <f>(L33*1)+ROUNDDOWN(L33*1*10%,0)+ROUNDDOWN(L33*1*10%,0)</f>
        <v>60</v>
      </c>
      <c r="AA33" s="300">
        <f>(M33*2)+ROUNDDOWN(M33*2*10%,0)+ROUNDDOWN(M33*2*10%,0)</f>
        <v>120</v>
      </c>
      <c r="AB33" s="295">
        <f>(N33*3)+ROUNDDOWN(N33*3*10%,0)+ROUNDDOWN(N33*3*10%,0)</f>
        <v>180</v>
      </c>
      <c r="AC33" s="295">
        <f>(O33*4)+ROUNDDOWN(O33*4*10%,0)+ROUNDDOWN(O33*4*10%,0)</f>
        <v>240</v>
      </c>
      <c r="AD33" s="295">
        <f>(P33*5)+ROUNDDOWN(P33*5*10%,0)+ROUNDDOWN(P33*5*10%,0)</f>
        <v>300</v>
      </c>
      <c r="AE33" s="296">
        <f>(Q33*6)+ROUNDDOWN(Q33*6*10%,0)+ROUNDDOWN(Q33*6*10%,0)</f>
        <v>360</v>
      </c>
    </row>
    <row r="34" spans="2:31" ht="14.4">
      <c r="B34" s="269"/>
      <c r="C34" s="269" t="s">
        <v>203</v>
      </c>
      <c r="D34" s="360"/>
      <c r="E34" s="270">
        <f t="shared" ref="E34:Q34" si="33">SUM(E6:E33)</f>
        <v>495</v>
      </c>
      <c r="F34" s="270">
        <f t="shared" si="33"/>
        <v>1729</v>
      </c>
      <c r="G34" s="270">
        <f t="shared" si="33"/>
        <v>1742</v>
      </c>
      <c r="H34" s="271">
        <f t="shared" si="33"/>
        <v>1742</v>
      </c>
      <c r="I34" s="271">
        <f>SUM(I6:I33)</f>
        <v>1742</v>
      </c>
      <c r="J34" s="271">
        <f>SUM(J6:J33)</f>
        <v>1742</v>
      </c>
      <c r="K34" s="271">
        <f>SUM(K6:K33)</f>
        <v>1892</v>
      </c>
      <c r="L34" s="271">
        <f t="shared" si="33"/>
        <v>1892</v>
      </c>
      <c r="M34" s="352">
        <f>SUM(M6:M33)</f>
        <v>1892</v>
      </c>
      <c r="N34" s="272">
        <f>SUM(N6:N33)</f>
        <v>1892</v>
      </c>
      <c r="O34" s="272">
        <f t="shared" si="33"/>
        <v>1892</v>
      </c>
      <c r="P34" s="272">
        <f t="shared" si="33"/>
        <v>1892</v>
      </c>
      <c r="Q34" s="273">
        <f t="shared" si="33"/>
        <v>1892</v>
      </c>
      <c r="R34" s="354"/>
      <c r="S34" s="361">
        <f t="shared" ref="S34:AD34" si="34">SUM(S6:S33)</f>
        <v>2828</v>
      </c>
      <c r="T34" s="270">
        <f t="shared" si="34"/>
        <v>10507</v>
      </c>
      <c r="U34" s="270">
        <f>SUM(U6:U33)</f>
        <v>11372</v>
      </c>
      <c r="V34" s="270">
        <f t="shared" si="34"/>
        <v>11986</v>
      </c>
      <c r="W34" s="270">
        <f t="shared" ref="W34" si="35">SUM(W6:W33)</f>
        <v>12234</v>
      </c>
      <c r="X34" s="270">
        <f t="shared" si="34"/>
        <v>12234</v>
      </c>
      <c r="Y34" s="270">
        <f t="shared" si="34"/>
        <v>12414</v>
      </c>
      <c r="Z34" s="270">
        <f t="shared" si="34"/>
        <v>12414</v>
      </c>
      <c r="AA34" s="274">
        <f t="shared" si="34"/>
        <v>12810</v>
      </c>
      <c r="AB34" s="272">
        <f t="shared" si="34"/>
        <v>13065</v>
      </c>
      <c r="AC34" s="272">
        <f t="shared" si="34"/>
        <v>13260</v>
      </c>
      <c r="AD34" s="272">
        <f t="shared" si="34"/>
        <v>13440</v>
      </c>
      <c r="AE34" s="273">
        <f>SUM(AE6:AE33)</f>
        <v>13620</v>
      </c>
    </row>
    <row r="35" spans="2:31" ht="14.4">
      <c r="L35" s="316"/>
      <c r="S35" s="289"/>
      <c r="T35" s="289"/>
      <c r="U35" s="289"/>
      <c r="V35" s="289"/>
      <c r="W35" s="289"/>
      <c r="X35" s="275"/>
      <c r="Y35" s="275"/>
      <c r="Z35" s="289"/>
      <c r="AA35" s="366"/>
      <c r="AB35" s="289"/>
      <c r="AC35" s="289"/>
      <c r="AD35" s="289"/>
      <c r="AE35" s="289"/>
    </row>
    <row r="37" spans="2:31" ht="14.4">
      <c r="B37" s="317"/>
      <c r="C37" t="s">
        <v>294</v>
      </c>
      <c r="D37" s="288"/>
      <c r="M37" s="316"/>
      <c r="Q37" s="316"/>
      <c r="V37" s="316"/>
      <c r="W37" s="316"/>
      <c r="X37" s="276"/>
      <c r="Y37" s="277"/>
      <c r="Z37" s="350"/>
    </row>
    <row r="38" spans="2:31" ht="14.4">
      <c r="B38" s="318"/>
      <c r="C38" t="s">
        <v>295</v>
      </c>
      <c r="D38" s="288"/>
      <c r="M38" s="316"/>
      <c r="Q38" s="316"/>
      <c r="V38" s="316"/>
      <c r="W38" s="316"/>
      <c r="X38" s="276"/>
      <c r="Y38" s="277"/>
      <c r="Z38" s="276"/>
    </row>
    <row r="39" spans="2:31" ht="14.4">
      <c r="B39" s="278" t="s">
        <v>285</v>
      </c>
      <c r="C39" t="s">
        <v>305</v>
      </c>
      <c r="V39" s="279"/>
      <c r="W39" s="279"/>
      <c r="X39" s="279"/>
      <c r="Y39" s="279"/>
      <c r="Z39" s="72"/>
      <c r="AE39" s="316"/>
    </row>
    <row r="40" spans="2:31" ht="14.4">
      <c r="B40" s="278" t="s">
        <v>306</v>
      </c>
      <c r="C40" t="s">
        <v>307</v>
      </c>
      <c r="X40" s="72"/>
      <c r="Y40" s="279"/>
      <c r="Z40" s="72"/>
    </row>
  </sheetData>
  <mergeCells count="2">
    <mergeCell ref="B4:Q4"/>
    <mergeCell ref="S4:AE4"/>
  </mergeCells>
  <hyperlinks>
    <hyperlink ref="B2" location="Sumário!A1" display="Sumário" xr:uid="{69BF051E-02C6-44D2-AB73-29ED181DE26F}"/>
  </hyperlinks>
  <pageMargins left="0.511811024" right="0.511811024" top="0.78740157499999996" bottom="0.78740157499999996" header="0.31496062000000002" footer="0.31496062000000002"/>
  <pageSetup paperSize="9" orientation="portrait" r:id="rId1"/>
  <ignoredErrors>
    <ignoredError sqref="X7:AE34 S7:V33 S34:T34 V34" formula="1"/>
    <ignoredError sqref="L34" formulaRange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57349E"/>
  </sheetPr>
  <dimension ref="A1"/>
  <sheetViews>
    <sheetView showGridLines="0" zoomScale="85" zoomScaleNormal="85" workbookViewId="0"/>
  </sheetViews>
  <sheetFormatPr defaultRowHeight="15" customHeight="1"/>
  <sheetData/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57349E"/>
  </sheetPr>
  <dimension ref="B1:R29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5" customHeight="1"/>
  <cols>
    <col min="1" max="1" width="1.6640625" customWidth="1"/>
    <col min="2" max="2" width="45.6640625" customWidth="1"/>
    <col min="3" max="16" width="10.6640625" customWidth="1"/>
  </cols>
  <sheetData>
    <row r="1" spans="2:18">
      <c r="B1" s="91" t="s">
        <v>258</v>
      </c>
    </row>
    <row r="2" spans="2:18">
      <c r="B2" s="2" t="s">
        <v>148</v>
      </c>
    </row>
    <row r="3" spans="2:18"/>
    <row r="4" spans="2:18">
      <c r="B4" s="85" t="s">
        <v>217</v>
      </c>
      <c r="C4" s="386" t="s">
        <v>192</v>
      </c>
      <c r="D4" s="386" t="s">
        <v>195</v>
      </c>
      <c r="E4" s="386" t="s">
        <v>197</v>
      </c>
      <c r="F4" s="386" t="s">
        <v>199</v>
      </c>
      <c r="G4" s="386" t="s">
        <v>214</v>
      </c>
      <c r="H4" s="386" t="s">
        <v>238</v>
      </c>
      <c r="I4" s="386" t="s">
        <v>244</v>
      </c>
      <c r="J4" s="386" t="s">
        <v>245</v>
      </c>
      <c r="K4" s="386" t="s">
        <v>247</v>
      </c>
      <c r="L4" s="386" t="s">
        <v>250</v>
      </c>
      <c r="M4" s="386" t="s">
        <v>257</v>
      </c>
      <c r="N4" s="386" t="s">
        <v>260</v>
      </c>
      <c r="O4" s="386" t="s">
        <v>270</v>
      </c>
      <c r="P4" s="386" t="s">
        <v>275</v>
      </c>
      <c r="Q4" s="386" t="s">
        <v>282</v>
      </c>
      <c r="R4" s="386" t="s">
        <v>287</v>
      </c>
    </row>
    <row r="5" spans="2:18">
      <c r="B5" s="96" t="s">
        <v>234</v>
      </c>
      <c r="C5" s="387"/>
      <c r="D5" s="387"/>
      <c r="E5" s="387"/>
      <c r="F5" s="387"/>
      <c r="G5" s="387"/>
      <c r="H5" s="387"/>
      <c r="I5" s="387"/>
      <c r="J5" s="387"/>
      <c r="K5" s="387"/>
      <c r="L5" s="387"/>
      <c r="M5" s="387"/>
      <c r="N5" s="387"/>
      <c r="O5" s="387"/>
      <c r="P5" s="387"/>
      <c r="Q5" s="387"/>
      <c r="R5" s="387"/>
    </row>
    <row r="6" spans="2:18">
      <c r="B6" s="97" t="s">
        <v>16</v>
      </c>
      <c r="C6" s="98">
        <v>655.24743772999989</v>
      </c>
      <c r="D6" s="98">
        <v>632.2456808300002</v>
      </c>
      <c r="E6" s="98">
        <v>637.48067594999941</v>
      </c>
      <c r="F6" s="98">
        <v>634.38519012999939</v>
      </c>
      <c r="G6" s="98">
        <v>759.49084424</v>
      </c>
      <c r="H6" s="98">
        <v>1039.6478921000003</v>
      </c>
      <c r="I6" s="98">
        <v>1525.3276973599991</v>
      </c>
      <c r="J6" s="98">
        <v>1529.7893219700018</v>
      </c>
      <c r="K6" s="98">
        <v>1676.1884864300002</v>
      </c>
      <c r="L6" s="98">
        <v>1729.9269031899905</v>
      </c>
      <c r="M6" s="98">
        <v>1732.3738691300091</v>
      </c>
      <c r="N6" s="98">
        <v>1549.1053378399984</v>
      </c>
      <c r="O6" s="98">
        <v>1840.3970045700009</v>
      </c>
      <c r="P6" s="98">
        <v>1856.5983196899981</v>
      </c>
      <c r="Q6" s="98">
        <v>1775.5896107799995</v>
      </c>
      <c r="R6" s="98">
        <v>1758.5263920800007</v>
      </c>
    </row>
    <row r="7" spans="2:18">
      <c r="B7" s="97" t="s">
        <v>81</v>
      </c>
      <c r="C7" s="98">
        <v>-327.27406338999998</v>
      </c>
      <c r="D7" s="98">
        <v>-283.46078040999993</v>
      </c>
      <c r="E7" s="98">
        <v>-299.03168556999998</v>
      </c>
      <c r="F7" s="98">
        <v>-279.86032330999984</v>
      </c>
      <c r="G7" s="98">
        <v>-357.50115362999998</v>
      </c>
      <c r="H7" s="98">
        <v>-473.90923566999999</v>
      </c>
      <c r="I7" s="98">
        <v>-716.70078583999964</v>
      </c>
      <c r="J7" s="98">
        <v>-707.04638369000099</v>
      </c>
      <c r="K7" s="98">
        <v>-780.04414911999982</v>
      </c>
      <c r="L7" s="98">
        <v>-825.24360563000653</v>
      </c>
      <c r="M7" s="98">
        <v>-843.26985289999379</v>
      </c>
      <c r="N7" s="98">
        <v>-730.75260856000023</v>
      </c>
      <c r="O7" s="98">
        <v>-889.52883554999949</v>
      </c>
      <c r="P7" s="98">
        <v>-936.8453964299988</v>
      </c>
      <c r="Q7" s="98">
        <v>-853.62517788000173</v>
      </c>
      <c r="R7" s="98">
        <v>-869.94538589999911</v>
      </c>
    </row>
    <row r="8" spans="2:18">
      <c r="B8" s="97" t="s">
        <v>17</v>
      </c>
      <c r="C8" s="98">
        <v>-9.4651284199999974</v>
      </c>
      <c r="D8" s="98">
        <v>-10.076811400000006</v>
      </c>
      <c r="E8" s="98">
        <v>-10.27991155</v>
      </c>
      <c r="F8" s="98">
        <v>-10.215842959999998</v>
      </c>
      <c r="G8" s="98">
        <v>-11.59819016</v>
      </c>
      <c r="H8" s="98">
        <v>-19.685463480000003</v>
      </c>
      <c r="I8" s="98">
        <v>-32.674631630000007</v>
      </c>
      <c r="J8" s="98">
        <v>-32.913404629999995</v>
      </c>
      <c r="K8" s="98">
        <v>-33.905431969999995</v>
      </c>
      <c r="L8" s="98">
        <v>-35.15097307000002</v>
      </c>
      <c r="M8" s="98">
        <v>-33.800975589999979</v>
      </c>
      <c r="N8" s="98">
        <v>-29.464548519999994</v>
      </c>
      <c r="O8" s="98">
        <v>-33.811973010000003</v>
      </c>
      <c r="P8" s="98">
        <v>-32.867016099999958</v>
      </c>
      <c r="Q8" s="98">
        <v>-32.985427770000044</v>
      </c>
      <c r="R8" s="98">
        <v>-31.673811549999982</v>
      </c>
    </row>
    <row r="9" spans="2:18">
      <c r="B9" s="99" t="s">
        <v>18</v>
      </c>
      <c r="C9" s="100">
        <v>318.50824591999992</v>
      </c>
      <c r="D9" s="100">
        <v>338.70808902000027</v>
      </c>
      <c r="E9" s="100">
        <v>328.16907882999942</v>
      </c>
      <c r="F9" s="100">
        <v>344.30902385999957</v>
      </c>
      <c r="G9" s="100">
        <v>390.39150045000002</v>
      </c>
      <c r="H9" s="100">
        <v>546.05319295000027</v>
      </c>
      <c r="I9" s="100">
        <v>775.95227988999943</v>
      </c>
      <c r="J9" s="100">
        <v>789.82953365000083</v>
      </c>
      <c r="K9" s="100">
        <v>862.23890534000043</v>
      </c>
      <c r="L9" s="100">
        <v>869.53232448998392</v>
      </c>
      <c r="M9" s="100">
        <v>855.3030406400153</v>
      </c>
      <c r="N9" s="100">
        <v>788.88818075999814</v>
      </c>
      <c r="O9" s="100">
        <v>917.05619601000149</v>
      </c>
      <c r="P9" s="100">
        <v>886.88590715999931</v>
      </c>
      <c r="Q9" s="100">
        <v>888.97900512999774</v>
      </c>
      <c r="R9" s="100">
        <v>856.90719463000164</v>
      </c>
    </row>
    <row r="10" spans="2:18">
      <c r="B10" s="101" t="s">
        <v>19</v>
      </c>
      <c r="C10" s="102">
        <v>-119.55281201000003</v>
      </c>
      <c r="D10" s="102">
        <v>-144.41362365000001</v>
      </c>
      <c r="E10" s="102">
        <v>-133.79050615379998</v>
      </c>
      <c r="F10" s="102">
        <v>-147.93615963999991</v>
      </c>
      <c r="G10" s="102">
        <v>-141.59145684469999</v>
      </c>
      <c r="H10" s="102">
        <v>-203.50354026000011</v>
      </c>
      <c r="I10" s="102">
        <v>-265.91061848999993</v>
      </c>
      <c r="J10" s="102">
        <v>-328.38521723999997</v>
      </c>
      <c r="K10" s="102">
        <v>-242.59061245999999</v>
      </c>
      <c r="L10" s="102">
        <v>-330.58366548999959</v>
      </c>
      <c r="M10" s="102">
        <v>-314.3808840600002</v>
      </c>
      <c r="N10" s="102">
        <v>-347.29057632000035</v>
      </c>
      <c r="O10" s="102">
        <v>-273.06919789999984</v>
      </c>
      <c r="P10" s="102">
        <v>-356.40059210999971</v>
      </c>
      <c r="Q10" s="102">
        <v>-292.12423867000041</v>
      </c>
      <c r="R10" s="102">
        <v>-318.01699893999955</v>
      </c>
    </row>
    <row r="11" spans="2:18">
      <c r="B11" s="103" t="s">
        <v>218</v>
      </c>
      <c r="C11" s="104">
        <v>-97.613298140000026</v>
      </c>
      <c r="D11" s="104">
        <v>-127.17934815000002</v>
      </c>
      <c r="E11" s="104">
        <v>-114.16628711999998</v>
      </c>
      <c r="F11" s="104">
        <v>-124.95399390999991</v>
      </c>
      <c r="G11" s="104">
        <v>-116.17365613999999</v>
      </c>
      <c r="H11" s="104">
        <v>-164.56361274000011</v>
      </c>
      <c r="I11" s="104">
        <v>-213.94787691999994</v>
      </c>
      <c r="J11" s="104">
        <v>-253.60994853999995</v>
      </c>
      <c r="K11" s="104">
        <v>-177.57929189999999</v>
      </c>
      <c r="L11" s="104">
        <v>-243.84264496999958</v>
      </c>
      <c r="M11" s="104">
        <v>-231.32666750000016</v>
      </c>
      <c r="N11" s="104">
        <v>-246.78097805000039</v>
      </c>
      <c r="O11" s="104">
        <v>-198.39740382999983</v>
      </c>
      <c r="P11" s="104">
        <v>-266.55267437999964</v>
      </c>
      <c r="Q11" s="104">
        <v>-215.42358926000037</v>
      </c>
      <c r="R11" s="104">
        <v>-230.26608557000009</v>
      </c>
    </row>
    <row r="12" spans="2:18">
      <c r="B12" s="105" t="s">
        <v>219</v>
      </c>
      <c r="C12" s="106">
        <v>-7.4024569999999992</v>
      </c>
      <c r="D12" s="106">
        <v>-5.1515507499999975</v>
      </c>
      <c r="E12" s="106">
        <v>-6.3371781055000023</v>
      </c>
      <c r="F12" s="106">
        <v>-5.8522822000000003</v>
      </c>
      <c r="G12" s="106">
        <v>-8.7298670000000005</v>
      </c>
      <c r="H12" s="106">
        <v>-13.972841829999998</v>
      </c>
      <c r="I12" s="106">
        <v>-19.628094089999998</v>
      </c>
      <c r="J12" s="106">
        <v>-21.300995319999998</v>
      </c>
      <c r="K12" s="106">
        <v>-19.311597280000001</v>
      </c>
      <c r="L12" s="106">
        <v>-23.205662580000002</v>
      </c>
      <c r="M12" s="106">
        <v>-20.737930890000001</v>
      </c>
      <c r="N12" s="106">
        <v>-24.665822219999988</v>
      </c>
      <c r="O12" s="106">
        <v>-21.444015680000003</v>
      </c>
      <c r="P12" s="106">
        <v>-26.240378080000003</v>
      </c>
      <c r="Q12" s="106">
        <v>-26.493017900000012</v>
      </c>
      <c r="R12" s="106">
        <v>-19.314767019999991</v>
      </c>
    </row>
    <row r="13" spans="2:18">
      <c r="B13" s="105" t="s">
        <v>220</v>
      </c>
      <c r="C13" s="106">
        <v>-7.1041908900000008</v>
      </c>
      <c r="D13" s="106">
        <v>-5.5759204999999961</v>
      </c>
      <c r="E13" s="106">
        <v>-5.4509873600000018</v>
      </c>
      <c r="F13" s="106">
        <v>-5.4096638700000002</v>
      </c>
      <c r="G13" s="106">
        <v>-7.0219037047000006</v>
      </c>
      <c r="H13" s="106">
        <v>-10.197971459999998</v>
      </c>
      <c r="I13" s="106">
        <v>-3.9863812400000036</v>
      </c>
      <c r="J13" s="106">
        <v>-12.905889919999989</v>
      </c>
      <c r="K13" s="106">
        <v>-19.421127060000007</v>
      </c>
      <c r="L13" s="106">
        <v>-20.73660846999999</v>
      </c>
      <c r="M13" s="106">
        <v>-18.874836830000007</v>
      </c>
      <c r="N13" s="106">
        <v>-26.267088699999988</v>
      </c>
      <c r="O13" s="106">
        <v>-15.061890819999988</v>
      </c>
      <c r="P13" s="106">
        <v>-20.192368140000021</v>
      </c>
      <c r="Q13" s="106">
        <v>-15.421796800000003</v>
      </c>
      <c r="R13" s="106">
        <v>-18.535931129999952</v>
      </c>
    </row>
    <row r="14" spans="2:18">
      <c r="B14" s="105" t="s">
        <v>221</v>
      </c>
      <c r="C14" s="106">
        <v>-7.4328659799999999</v>
      </c>
      <c r="D14" s="106">
        <v>-6.5068042499999992</v>
      </c>
      <c r="E14" s="106">
        <v>-7.836053568300005</v>
      </c>
      <c r="F14" s="106">
        <v>-11.720219659999994</v>
      </c>
      <c r="G14" s="106">
        <v>-9.6660299999999975</v>
      </c>
      <c r="H14" s="106">
        <v>-14.769114230000005</v>
      </c>
      <c r="I14" s="106">
        <v>-28.348266240000005</v>
      </c>
      <c r="J14" s="106">
        <v>-40.568383459999993</v>
      </c>
      <c r="K14" s="106">
        <v>-26.278596220000001</v>
      </c>
      <c r="L14" s="106">
        <v>-42.79874946999999</v>
      </c>
      <c r="M14" s="106">
        <v>-43.441448840000021</v>
      </c>
      <c r="N14" s="106">
        <v>-49.576687349999986</v>
      </c>
      <c r="O14" s="106">
        <v>-38.16588757000001</v>
      </c>
      <c r="P14" s="106">
        <v>-43.415171510000008</v>
      </c>
      <c r="Q14" s="106">
        <v>-34.785834709999989</v>
      </c>
      <c r="R14" s="106">
        <v>-49.900215219999552</v>
      </c>
    </row>
    <row r="15" spans="2:18">
      <c r="B15" s="110" t="s">
        <v>222</v>
      </c>
      <c r="C15" s="108">
        <v>198.9554339099999</v>
      </c>
      <c r="D15" s="108">
        <v>194.29446537000027</v>
      </c>
      <c r="E15" s="108">
        <v>194.37857267619944</v>
      </c>
      <c r="F15" s="108">
        <v>196.37286421999966</v>
      </c>
      <c r="G15" s="108">
        <v>248.80004360530003</v>
      </c>
      <c r="H15" s="108">
        <v>342.54965269000013</v>
      </c>
      <c r="I15" s="108">
        <v>510.0416613999995</v>
      </c>
      <c r="J15" s="108">
        <v>461.44431641000085</v>
      </c>
      <c r="K15" s="108">
        <v>619.64829288000044</v>
      </c>
      <c r="L15" s="108">
        <v>538.94865899998433</v>
      </c>
      <c r="M15" s="108">
        <v>540.9221565800151</v>
      </c>
      <c r="N15" s="108">
        <v>441.59760443999778</v>
      </c>
      <c r="O15" s="108">
        <v>643.98699811000165</v>
      </c>
      <c r="P15" s="108">
        <v>530.4853150499996</v>
      </c>
      <c r="Q15" s="108">
        <v>596.85476645999734</v>
      </c>
      <c r="R15" s="108">
        <v>538.89019569000209</v>
      </c>
    </row>
    <row r="16" spans="2:18">
      <c r="B16" s="107" t="s">
        <v>26</v>
      </c>
      <c r="C16" s="108">
        <v>-28.611446149999999</v>
      </c>
      <c r="D16" s="108">
        <v>-38.602156720000011</v>
      </c>
      <c r="E16" s="108">
        <v>-28.239530719999983</v>
      </c>
      <c r="F16" s="108">
        <v>-51.850170810000002</v>
      </c>
      <c r="G16" s="108">
        <v>-31.681177999999996</v>
      </c>
      <c r="H16" s="108">
        <v>-65.045290539999996</v>
      </c>
      <c r="I16" s="108">
        <v>-20.520357109999964</v>
      </c>
      <c r="J16" s="108">
        <v>-143.66767366000002</v>
      </c>
      <c r="K16" s="108">
        <v>-104.95619496</v>
      </c>
      <c r="L16" s="108">
        <v>-86.564274730000022</v>
      </c>
      <c r="M16" s="108">
        <v>-74.314082089999403</v>
      </c>
      <c r="N16" s="108">
        <v>-104.91748862999995</v>
      </c>
      <c r="O16" s="108">
        <v>-118.20263967999999</v>
      </c>
      <c r="P16" s="108">
        <v>-93.537331320000007</v>
      </c>
      <c r="Q16" s="108">
        <v>-117.68001810999993</v>
      </c>
      <c r="R16" s="108">
        <v>-92.50318548000007</v>
      </c>
    </row>
    <row r="17" spans="2:18">
      <c r="B17" s="109" t="s">
        <v>223</v>
      </c>
      <c r="C17" s="98">
        <v>-9.7994838399999988</v>
      </c>
      <c r="D17" s="98">
        <v>-28.148001950000008</v>
      </c>
      <c r="E17" s="98">
        <v>-13.292344739999983</v>
      </c>
      <c r="F17" s="98">
        <v>-26.640942410000001</v>
      </c>
      <c r="G17" s="98">
        <v>-13.080445999999997</v>
      </c>
      <c r="H17" s="98">
        <v>-45.901733509999993</v>
      </c>
      <c r="I17" s="98">
        <v>21.253498590000021</v>
      </c>
      <c r="J17" s="98">
        <v>-98.125285340000033</v>
      </c>
      <c r="K17" s="98">
        <v>-54.690173720000004</v>
      </c>
      <c r="L17" s="98">
        <v>-59.94628723000001</v>
      </c>
      <c r="M17" s="98">
        <v>-19.625069469999971</v>
      </c>
      <c r="N17" s="98">
        <v>-39.694105219999983</v>
      </c>
      <c r="O17" s="98">
        <v>-55.461212229999987</v>
      </c>
      <c r="P17" s="98">
        <v>-33.643268889999987</v>
      </c>
      <c r="Q17" s="98">
        <v>-49.695074269999992</v>
      </c>
      <c r="R17" s="98">
        <v>-32.968951210000057</v>
      </c>
    </row>
    <row r="18" spans="2:18">
      <c r="B18" s="109" t="s">
        <v>224</v>
      </c>
      <c r="C18" s="98">
        <v>-18.811962309999998</v>
      </c>
      <c r="D18" s="98">
        <v>-10.454154770000002</v>
      </c>
      <c r="E18" s="98">
        <v>-14.94718598</v>
      </c>
      <c r="F18" s="98">
        <v>-25.209228400000001</v>
      </c>
      <c r="G18" s="98">
        <v>-18.600732000000001</v>
      </c>
      <c r="H18" s="98">
        <v>-19.143557030000004</v>
      </c>
      <c r="I18" s="98">
        <v>-41.773855699999984</v>
      </c>
      <c r="J18" s="98">
        <v>-45.542388319999986</v>
      </c>
      <c r="K18" s="98">
        <v>-50.266021240000001</v>
      </c>
      <c r="L18" s="98">
        <v>-26.617987500000012</v>
      </c>
      <c r="M18" s="98">
        <v>-54.689012619999431</v>
      </c>
      <c r="N18" s="98">
        <v>-65.223383409999968</v>
      </c>
      <c r="O18" s="98">
        <v>-62.741427450000003</v>
      </c>
      <c r="P18" s="98">
        <v>-59.89406243000002</v>
      </c>
      <c r="Q18" s="98">
        <v>-67.984943839999943</v>
      </c>
      <c r="R18" s="98">
        <v>-59.534234270000013</v>
      </c>
    </row>
    <row r="19" spans="2:18">
      <c r="B19" s="101" t="s">
        <v>29</v>
      </c>
      <c r="C19" s="102">
        <v>-27.38404319</v>
      </c>
      <c r="D19" s="102">
        <v>-28.492614740000004</v>
      </c>
      <c r="E19" s="102">
        <v>-38.130056579999994</v>
      </c>
      <c r="F19" s="102">
        <v>-38.368090749999993</v>
      </c>
      <c r="G19" s="102">
        <v>-29.167884969999992</v>
      </c>
      <c r="H19" s="102">
        <v>-60.237088189999994</v>
      </c>
      <c r="I19" s="102">
        <v>-68.853391320000014</v>
      </c>
      <c r="J19" s="102">
        <v>-92.852711030000009</v>
      </c>
      <c r="K19" s="102">
        <v>-101.61161930999999</v>
      </c>
      <c r="L19" s="102">
        <v>-101.17507386999993</v>
      </c>
      <c r="M19" s="102">
        <v>-105.52691408000008</v>
      </c>
      <c r="N19" s="102">
        <v>-99.649850539999974</v>
      </c>
      <c r="O19" s="102">
        <v>-121.58113883060001</v>
      </c>
      <c r="P19" s="102">
        <v>-102.55745501010023</v>
      </c>
      <c r="Q19" s="102">
        <v>-103.39147401299979</v>
      </c>
      <c r="R19" s="102">
        <v>-101.7418697</v>
      </c>
    </row>
    <row r="20" spans="2:18">
      <c r="B20" s="109" t="s">
        <v>225</v>
      </c>
      <c r="C20" s="98">
        <v>-20.761902190000001</v>
      </c>
      <c r="D20" s="98">
        <v>-21.850367980000001</v>
      </c>
      <c r="E20" s="98">
        <v>-27.38540952999999</v>
      </c>
      <c r="F20" s="98">
        <v>-23.721299040000005</v>
      </c>
      <c r="G20" s="98">
        <v>-23.495475539999994</v>
      </c>
      <c r="H20" s="98">
        <v>-36.454741169999998</v>
      </c>
      <c r="I20" s="98">
        <v>-38.64821114999998</v>
      </c>
      <c r="J20" s="98">
        <v>-61.70499082000002</v>
      </c>
      <c r="K20" s="98">
        <v>-65.759207500000002</v>
      </c>
      <c r="L20" s="98">
        <v>-76.645858489999938</v>
      </c>
      <c r="M20" s="98">
        <v>-72.770710760000071</v>
      </c>
      <c r="N20" s="98">
        <v>-59.548353840000971</v>
      </c>
      <c r="O20" s="98">
        <v>-76.001472610000008</v>
      </c>
      <c r="P20" s="98">
        <v>-83.844562549999978</v>
      </c>
      <c r="Q20" s="98">
        <v>-64.121086330000026</v>
      </c>
      <c r="R20" s="98">
        <v>-58.564606430000026</v>
      </c>
    </row>
    <row r="21" spans="2:18">
      <c r="B21" s="109" t="s">
        <v>226</v>
      </c>
      <c r="C21" s="98">
        <v>-2.7315749599999997</v>
      </c>
      <c r="D21" s="98">
        <v>-2.7919374400000017</v>
      </c>
      <c r="E21" s="98">
        <v>-4.7719707099999962</v>
      </c>
      <c r="F21" s="98">
        <v>-6.0902850800000028</v>
      </c>
      <c r="G21" s="98">
        <v>-3.4862190000000002</v>
      </c>
      <c r="H21" s="98">
        <v>-18.342590209999997</v>
      </c>
      <c r="I21" s="98">
        <v>-19.547811739999997</v>
      </c>
      <c r="J21" s="98">
        <v>-26.468913520000022</v>
      </c>
      <c r="K21" s="98">
        <v>-23.306955519999995</v>
      </c>
      <c r="L21" s="98">
        <v>-16.925429399999999</v>
      </c>
      <c r="M21" s="98">
        <v>-26.678212940000016</v>
      </c>
      <c r="N21" s="98">
        <v>-33.407755400000013</v>
      </c>
      <c r="O21" s="98">
        <v>-33.051465180000001</v>
      </c>
      <c r="P21" s="98">
        <v>-12.364697371699997</v>
      </c>
      <c r="Q21" s="98">
        <v>-31.493235810000002</v>
      </c>
      <c r="R21" s="98">
        <v>-29.102080530000009</v>
      </c>
    </row>
    <row r="22" spans="2:18">
      <c r="B22" s="109" t="s">
        <v>227</v>
      </c>
      <c r="C22" s="98">
        <v>-0.72568188</v>
      </c>
      <c r="D22" s="98">
        <v>-0.85531879000000033</v>
      </c>
      <c r="E22" s="98">
        <v>-1.0486913799999993</v>
      </c>
      <c r="F22" s="98">
        <v>-0.32139354999999958</v>
      </c>
      <c r="G22" s="98">
        <v>-0.38613500000000006</v>
      </c>
      <c r="H22" s="98">
        <v>-0.40309188000000001</v>
      </c>
      <c r="I22" s="98">
        <v>-0.32287898999999987</v>
      </c>
      <c r="J22" s="98">
        <v>-0.85020518000000012</v>
      </c>
      <c r="K22" s="98">
        <v>-1.6925044400000002</v>
      </c>
      <c r="L22" s="98">
        <v>0.7108418700000001</v>
      </c>
      <c r="M22" s="98">
        <v>-0.81973545999999953</v>
      </c>
      <c r="N22" s="98">
        <v>7.7630741099999998</v>
      </c>
      <c r="O22" s="98">
        <v>-3.8709330000000097E-2</v>
      </c>
      <c r="P22" s="98">
        <v>5.9266333112000016</v>
      </c>
      <c r="Q22" s="98">
        <v>0.59791429159999954</v>
      </c>
      <c r="R22" s="98">
        <v>-1.2828680799999992</v>
      </c>
    </row>
    <row r="23" spans="2:18">
      <c r="B23" s="109" t="s">
        <v>228</v>
      </c>
      <c r="C23" s="98">
        <v>-3.1648841599999997</v>
      </c>
      <c r="D23" s="98">
        <v>-2.9949905299999999</v>
      </c>
      <c r="E23" s="98">
        <v>-4.9239849600000047</v>
      </c>
      <c r="F23" s="98">
        <v>-8.2351130799999908</v>
      </c>
      <c r="G23" s="98">
        <v>-1.8000554299999998</v>
      </c>
      <c r="H23" s="98">
        <v>-5.0366649299999979</v>
      </c>
      <c r="I23" s="98">
        <v>-10.334489440000031</v>
      </c>
      <c r="J23" s="98">
        <v>-3.8286015099999702</v>
      </c>
      <c r="K23" s="98">
        <v>-10.852951850000002</v>
      </c>
      <c r="L23" s="98">
        <v>-8.314627849999999</v>
      </c>
      <c r="M23" s="98">
        <v>-5.2582549199999988</v>
      </c>
      <c r="N23" s="98">
        <v>-14.456815409998999</v>
      </c>
      <c r="O23" s="98">
        <v>-12.489491710599998</v>
      </c>
      <c r="P23" s="98">
        <v>-12.274828399600255</v>
      </c>
      <c r="Q23" s="98">
        <v>-8.3750661645997795</v>
      </c>
      <c r="R23" s="98">
        <v>-12.792314659999953</v>
      </c>
    </row>
    <row r="24" spans="2:18">
      <c r="B24" s="101" t="s">
        <v>30</v>
      </c>
      <c r="C24" s="102">
        <v>-3.5484049999999989E-2</v>
      </c>
      <c r="D24" s="102">
        <v>-1.3850105499999996</v>
      </c>
      <c r="E24" s="102">
        <v>-2.6194494499999981</v>
      </c>
      <c r="F24" s="102">
        <v>-11.253868379999995</v>
      </c>
      <c r="G24" s="102">
        <v>-3.4191380000000007</v>
      </c>
      <c r="H24" s="102">
        <v>-0.71251372999999951</v>
      </c>
      <c r="I24" s="102">
        <v>5.8728126899999973</v>
      </c>
      <c r="J24" s="102">
        <v>14.435678209999985</v>
      </c>
      <c r="K24" s="102">
        <v>3.8995261399999981</v>
      </c>
      <c r="L24" s="102">
        <v>9.7381064800000097</v>
      </c>
      <c r="M24" s="102">
        <v>9.6002317599999927</v>
      </c>
      <c r="N24" s="102">
        <v>-1.0253838700000086</v>
      </c>
      <c r="O24" s="102">
        <v>0.75415312999998729</v>
      </c>
      <c r="P24" s="102">
        <v>-0.88809519000000403</v>
      </c>
      <c r="Q24" s="102">
        <v>-10.386726109999962</v>
      </c>
      <c r="R24" s="102">
        <v>-18.517540519999958</v>
      </c>
    </row>
    <row r="25" spans="2:18">
      <c r="B25" s="109" t="s">
        <v>229</v>
      </c>
      <c r="C25" s="98">
        <v>9.2371120000000001E-2</v>
      </c>
      <c r="D25" s="98">
        <v>0.16426108000000003</v>
      </c>
      <c r="E25" s="98">
        <v>-0.15530188000000003</v>
      </c>
      <c r="F25" s="98">
        <v>-10.231860969999996</v>
      </c>
      <c r="G25" s="98">
        <v>-2.3067690000000001</v>
      </c>
      <c r="H25" s="98">
        <v>-2.2697826999999995</v>
      </c>
      <c r="I25" s="98">
        <v>9.9235249999999553E-2</v>
      </c>
      <c r="J25" s="98">
        <v>-22.32317466200001</v>
      </c>
      <c r="K25" s="98">
        <v>2.2617769499999993</v>
      </c>
      <c r="L25" s="98">
        <v>2.4935777700000039</v>
      </c>
      <c r="M25" s="98">
        <v>4.7526507099999975</v>
      </c>
      <c r="N25" s="98">
        <v>-6.1405948500000029</v>
      </c>
      <c r="O25" s="98">
        <v>-6.305099069999998</v>
      </c>
      <c r="P25" s="98">
        <v>-4.4211335700000101</v>
      </c>
      <c r="Q25" s="98">
        <v>-12.383238559999993</v>
      </c>
      <c r="R25" s="98">
        <v>-20.517965449999984</v>
      </c>
    </row>
    <row r="26" spans="2:18">
      <c r="B26" s="109" t="s">
        <v>17</v>
      </c>
      <c r="C26" s="98">
        <v>-1.2057624600000001</v>
      </c>
      <c r="D26" s="98">
        <v>-1.6824851799999994</v>
      </c>
      <c r="E26" s="98">
        <v>-2.9726844799999981</v>
      </c>
      <c r="F26" s="98">
        <v>-1.6684422099999994</v>
      </c>
      <c r="G26" s="98">
        <v>-1.5929530000000003</v>
      </c>
      <c r="H26" s="98">
        <v>-2.4622318599999993</v>
      </c>
      <c r="I26" s="98">
        <v>-5.064490860000002</v>
      </c>
      <c r="J26" s="98">
        <v>-3.4694182879999964</v>
      </c>
      <c r="K26" s="98">
        <v>-2.1850030700000005</v>
      </c>
      <c r="L26" s="98">
        <v>7.3039889999999996E-2</v>
      </c>
      <c r="M26" s="98">
        <v>-0.66907986000000008</v>
      </c>
      <c r="N26" s="98">
        <v>-0.53623069999999995</v>
      </c>
      <c r="O26" s="98">
        <v>-0.8081181999999999</v>
      </c>
      <c r="P26" s="98">
        <v>-0.79103230999999952</v>
      </c>
      <c r="Q26" s="98">
        <v>-0.94060493000000056</v>
      </c>
      <c r="R26" s="98">
        <v>-0.57997034999999952</v>
      </c>
    </row>
    <row r="27" spans="2:18">
      <c r="B27" s="109" t="s">
        <v>230</v>
      </c>
      <c r="C27" s="98">
        <v>1.0779072900000002</v>
      </c>
      <c r="D27" s="98">
        <v>0.13321354999999979</v>
      </c>
      <c r="E27" s="98">
        <v>0.50853691000000012</v>
      </c>
      <c r="F27" s="98">
        <v>0.64643479999999975</v>
      </c>
      <c r="G27" s="98">
        <v>0.48058400000000007</v>
      </c>
      <c r="H27" s="98">
        <v>4.0195008299999992</v>
      </c>
      <c r="I27" s="98">
        <v>10.8380683</v>
      </c>
      <c r="J27" s="98">
        <v>40.228271159999991</v>
      </c>
      <c r="K27" s="98">
        <v>3.8227522599999992</v>
      </c>
      <c r="L27" s="98">
        <v>7.1714888200000058</v>
      </c>
      <c r="M27" s="98">
        <v>5.5166609099999953</v>
      </c>
      <c r="N27" s="98">
        <v>5.6514416799999942</v>
      </c>
      <c r="O27" s="98">
        <v>7.8673703999999853</v>
      </c>
      <c r="P27" s="98">
        <v>4.3240706900000054</v>
      </c>
      <c r="Q27" s="98">
        <v>2.9371173800000321</v>
      </c>
      <c r="R27" s="98">
        <v>2.580395280000026</v>
      </c>
    </row>
    <row r="28" spans="2:18">
      <c r="B28" s="101" t="s">
        <v>34</v>
      </c>
      <c r="C28" s="102">
        <v>2.8159845699999999</v>
      </c>
      <c r="D28" s="102">
        <v>1.6774128699999991</v>
      </c>
      <c r="E28" s="102">
        <v>2.1588679600000011</v>
      </c>
      <c r="F28" s="102">
        <v>1.3680773099999999</v>
      </c>
      <c r="G28" s="102">
        <v>2.2969286900000006</v>
      </c>
      <c r="H28" s="102">
        <v>3.0960942099999995</v>
      </c>
      <c r="I28" s="102">
        <v>6.2193354200000002</v>
      </c>
      <c r="J28" s="102">
        <v>4.9353608200000014</v>
      </c>
      <c r="K28" s="102">
        <v>5.0834096999999998</v>
      </c>
      <c r="L28" s="102">
        <v>6.4056842999999999</v>
      </c>
      <c r="M28" s="102">
        <v>3.4706970000000013</v>
      </c>
      <c r="N28" s="102">
        <v>2.9451199999999975</v>
      </c>
      <c r="O28" s="102">
        <v>4.3396140000000001</v>
      </c>
      <c r="P28" s="102">
        <v>4.8144229999999988</v>
      </c>
      <c r="Q28" s="102">
        <v>6.804389279199901</v>
      </c>
      <c r="R28" s="102">
        <v>7.5944576255001</v>
      </c>
    </row>
    <row r="29" spans="2:18">
      <c r="B29" s="99" t="s">
        <v>35</v>
      </c>
      <c r="C29" s="102">
        <v>145.74044508999989</v>
      </c>
      <c r="D29" s="102">
        <v>127.49209623000026</v>
      </c>
      <c r="E29" s="102">
        <v>127.54840388619945</v>
      </c>
      <c r="F29" s="102">
        <v>96.268811589999657</v>
      </c>
      <c r="G29" s="102">
        <v>186.82877132530004</v>
      </c>
      <c r="H29" s="102">
        <v>219.6508544400001</v>
      </c>
      <c r="I29" s="102">
        <v>432.7600610799995</v>
      </c>
      <c r="J29" s="102">
        <v>244.2949707500008</v>
      </c>
      <c r="K29" s="102">
        <v>422.06341445000038</v>
      </c>
      <c r="L29" s="102">
        <v>367.35310117998438</v>
      </c>
      <c r="M29" s="102">
        <v>374.15208917001564</v>
      </c>
      <c r="N29" s="102">
        <v>238.95000139999783</v>
      </c>
      <c r="O29" s="102">
        <v>409.29698672940157</v>
      </c>
      <c r="P29" s="102">
        <v>338.31685652989933</v>
      </c>
      <c r="Q29" s="102">
        <v>372.20093750619753</v>
      </c>
      <c r="R29" s="102">
        <v>333.72205761550219</v>
      </c>
    </row>
  </sheetData>
  <mergeCells count="16">
    <mergeCell ref="C4:C5"/>
    <mergeCell ref="D4:D5"/>
    <mergeCell ref="E4:E5"/>
    <mergeCell ref="H4:H5"/>
    <mergeCell ref="R4:R5"/>
    <mergeCell ref="Q4:Q5"/>
    <mergeCell ref="O4:O5"/>
    <mergeCell ref="P4:P5"/>
    <mergeCell ref="N4:N5"/>
    <mergeCell ref="K4:K5"/>
    <mergeCell ref="I4:I5"/>
    <mergeCell ref="L4:L5"/>
    <mergeCell ref="M4:M5"/>
    <mergeCell ref="F4:F5"/>
    <mergeCell ref="G4:G5"/>
    <mergeCell ref="J4:J5"/>
  </mergeCells>
  <hyperlinks>
    <hyperlink ref="B2" location="Sumário!B3" display="Voltar" xr:uid="{00000000-0004-0000-0600-000000000000}"/>
  </hyperlinks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57349E"/>
  </sheetPr>
  <dimension ref="B1:R29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.109375" defaultRowHeight="15" customHeight="1"/>
  <cols>
    <col min="1" max="1" width="1.6640625" customWidth="1"/>
    <col min="2" max="2" width="45.6640625" customWidth="1"/>
    <col min="3" max="16" width="10.6640625" customWidth="1"/>
    <col min="20" max="20" width="9.109375" customWidth="1"/>
  </cols>
  <sheetData>
    <row r="1" spans="2:18">
      <c r="B1" s="91" t="s">
        <v>259</v>
      </c>
    </row>
    <row r="2" spans="2:18">
      <c r="B2" s="2" t="s">
        <v>148</v>
      </c>
    </row>
    <row r="3" spans="2:18"/>
    <row r="4" spans="2:18">
      <c r="B4" s="85" t="s">
        <v>217</v>
      </c>
      <c r="C4" s="386" t="s">
        <v>192</v>
      </c>
      <c r="D4" s="386" t="s">
        <v>195</v>
      </c>
      <c r="E4" s="386" t="s">
        <v>197</v>
      </c>
      <c r="F4" s="386" t="s">
        <v>199</v>
      </c>
      <c r="G4" s="386" t="s">
        <v>214</v>
      </c>
      <c r="H4" s="386" t="s">
        <v>238</v>
      </c>
      <c r="I4" s="386" t="s">
        <v>244</v>
      </c>
      <c r="J4" s="386" t="s">
        <v>245</v>
      </c>
      <c r="K4" s="386" t="s">
        <v>247</v>
      </c>
      <c r="L4" s="386" t="s">
        <v>250</v>
      </c>
      <c r="M4" s="386" t="s">
        <v>257</v>
      </c>
      <c r="N4" s="386" t="s">
        <v>260</v>
      </c>
      <c r="O4" s="386" t="s">
        <v>270</v>
      </c>
      <c r="P4" s="386" t="s">
        <v>275</v>
      </c>
      <c r="Q4" s="386" t="s">
        <v>282</v>
      </c>
      <c r="R4" s="386" t="s">
        <v>287</v>
      </c>
    </row>
    <row r="5" spans="2:18">
      <c r="B5" s="96" t="s">
        <v>234</v>
      </c>
      <c r="C5" s="387"/>
      <c r="D5" s="387"/>
      <c r="E5" s="387"/>
      <c r="F5" s="387"/>
      <c r="G5" s="387"/>
      <c r="H5" s="387"/>
      <c r="I5" s="387"/>
      <c r="J5" s="387"/>
      <c r="K5" s="387"/>
      <c r="L5" s="387"/>
      <c r="M5" s="387"/>
      <c r="N5" s="387"/>
      <c r="O5" s="387"/>
      <c r="P5" s="387"/>
      <c r="Q5" s="387"/>
      <c r="R5" s="387"/>
    </row>
    <row r="6" spans="2:18">
      <c r="B6" s="97" t="s">
        <v>16</v>
      </c>
      <c r="C6" s="98">
        <v>28.846345999999997</v>
      </c>
      <c r="D6" s="98">
        <v>27.308070380000004</v>
      </c>
      <c r="E6" s="98">
        <v>34.283184030000001</v>
      </c>
      <c r="F6" s="98">
        <v>42.652433599999981</v>
      </c>
      <c r="G6" s="98">
        <v>28.162234000000009</v>
      </c>
      <c r="H6" s="98">
        <v>56.908287799999997</v>
      </c>
      <c r="I6" s="98">
        <v>89.041665689999959</v>
      </c>
      <c r="J6" s="98">
        <v>116.34797978000009</v>
      </c>
      <c r="K6" s="98">
        <v>85.328553699999986</v>
      </c>
      <c r="L6" s="98">
        <v>92.579287680000107</v>
      </c>
      <c r="M6" s="98">
        <v>96.855067629999894</v>
      </c>
      <c r="N6" s="98">
        <v>116.21308682000006</v>
      </c>
      <c r="O6" s="98">
        <v>88.505609339999907</v>
      </c>
      <c r="P6" s="98">
        <v>106.60709555000018</v>
      </c>
      <c r="Q6" s="98">
        <v>110.46505638999997</v>
      </c>
      <c r="R6" s="98">
        <v>110.27466527000001</v>
      </c>
    </row>
    <row r="7" spans="2:18">
      <c r="B7" s="97" t="s">
        <v>81</v>
      </c>
      <c r="C7" s="98">
        <v>-7.281807520000001</v>
      </c>
      <c r="D7" s="98">
        <v>-8.6392751199999971</v>
      </c>
      <c r="E7" s="98">
        <v>-9.8254678900000023</v>
      </c>
      <c r="F7" s="98">
        <v>-8.5875718199999866</v>
      </c>
      <c r="G7" s="98">
        <v>-8.41702175</v>
      </c>
      <c r="H7" s="98">
        <v>-23.53526377</v>
      </c>
      <c r="I7" s="98">
        <v>-44.57045334</v>
      </c>
      <c r="J7" s="98">
        <v>-52.440032360000004</v>
      </c>
      <c r="K7" s="98">
        <v>-42.02491826</v>
      </c>
      <c r="L7" s="98">
        <v>-48.155747829999974</v>
      </c>
      <c r="M7" s="98">
        <v>-42.779144909999999</v>
      </c>
      <c r="N7" s="98">
        <v>-55.156640850000031</v>
      </c>
      <c r="O7" s="98">
        <v>-48.268998430000032</v>
      </c>
      <c r="P7" s="98">
        <v>-57.369707269999857</v>
      </c>
      <c r="Q7" s="98">
        <v>-54.60993317000009</v>
      </c>
      <c r="R7" s="98">
        <v>-57.293166279999838</v>
      </c>
    </row>
    <row r="8" spans="2:18">
      <c r="B8" s="97" t="s">
        <v>17</v>
      </c>
      <c r="C8" s="98">
        <v>-1.4550743900000001</v>
      </c>
      <c r="D8" s="98">
        <v>-1.2424946299999999</v>
      </c>
      <c r="E8" s="98">
        <v>-1.6815008499999995</v>
      </c>
      <c r="F8" s="98">
        <v>-2.448630580000001</v>
      </c>
      <c r="G8" s="98">
        <v>-1.4251887200000004</v>
      </c>
      <c r="H8" s="98">
        <v>-2.5192363599999994</v>
      </c>
      <c r="I8" s="98">
        <v>-3.7401459300000011</v>
      </c>
      <c r="J8" s="98">
        <v>-5.2299427300000012</v>
      </c>
      <c r="K8" s="98">
        <v>-3.1623709999999998</v>
      </c>
      <c r="L8" s="98">
        <v>-3.4833067899999999</v>
      </c>
      <c r="M8" s="98">
        <v>-4.1424908300000007</v>
      </c>
      <c r="N8" s="98">
        <v>-4.8036964300000005</v>
      </c>
      <c r="O8" s="98">
        <v>-2.8705240300000003</v>
      </c>
      <c r="P8" s="98">
        <v>-3.6991102099999962</v>
      </c>
      <c r="Q8" s="98">
        <v>-4.4270494999999981</v>
      </c>
      <c r="R8" s="98">
        <v>-4.2026183700000015</v>
      </c>
    </row>
    <row r="9" spans="2:18">
      <c r="B9" s="99" t="s">
        <v>18</v>
      </c>
      <c r="C9" s="100">
        <v>20.109464089999996</v>
      </c>
      <c r="D9" s="100">
        <v>17.426300630000007</v>
      </c>
      <c r="E9" s="100">
        <v>22.77621529</v>
      </c>
      <c r="F9" s="100">
        <v>31.616231199999994</v>
      </c>
      <c r="G9" s="100">
        <v>18.320023530000007</v>
      </c>
      <c r="H9" s="100">
        <v>30.853787669999996</v>
      </c>
      <c r="I9" s="100">
        <v>40.731066419999955</v>
      </c>
      <c r="J9" s="100">
        <v>58.67800469000008</v>
      </c>
      <c r="K9" s="100">
        <v>40.141264439999986</v>
      </c>
      <c r="L9" s="100">
        <v>40.940233060000132</v>
      </c>
      <c r="M9" s="100">
        <v>49.933431889999895</v>
      </c>
      <c r="N9" s="100">
        <v>56.252749540000025</v>
      </c>
      <c r="O9" s="100">
        <v>37.366086879999877</v>
      </c>
      <c r="P9" s="100">
        <v>45.538278070000331</v>
      </c>
      <c r="Q9" s="100">
        <v>51.428073719999887</v>
      </c>
      <c r="R9" s="100">
        <v>48.778880620000173</v>
      </c>
    </row>
    <row r="10" spans="2:18">
      <c r="B10" s="101" t="s">
        <v>19</v>
      </c>
      <c r="C10" s="102">
        <v>-6.7894347800000006</v>
      </c>
      <c r="D10" s="102">
        <v>-4.8137358900000002</v>
      </c>
      <c r="E10" s="102">
        <v>-6.436629589999999</v>
      </c>
      <c r="F10" s="102">
        <v>-11.377061879999999</v>
      </c>
      <c r="G10" s="102">
        <v>-5.9167669452000009</v>
      </c>
      <c r="H10" s="102">
        <v>-8.5267071600000008</v>
      </c>
      <c r="I10" s="102">
        <v>-13.204381299999996</v>
      </c>
      <c r="J10" s="102">
        <v>-23.508326739999994</v>
      </c>
      <c r="K10" s="102">
        <v>-8.8034220300000001</v>
      </c>
      <c r="L10" s="102">
        <v>-9.8502331299999977</v>
      </c>
      <c r="M10" s="102">
        <v>-15.126897100000003</v>
      </c>
      <c r="N10" s="102">
        <v>-19.270265609999999</v>
      </c>
      <c r="O10" s="102">
        <v>-6.8145096600000015</v>
      </c>
      <c r="P10" s="102">
        <v>-7.7853034300000079</v>
      </c>
      <c r="Q10" s="102">
        <v>-11.038673669999987</v>
      </c>
      <c r="R10" s="102">
        <v>-9.1514299400000017</v>
      </c>
    </row>
    <row r="11" spans="2:18">
      <c r="B11" s="103" t="s">
        <v>218</v>
      </c>
      <c r="C11" s="104">
        <v>-2.0985600600000001</v>
      </c>
      <c r="D11" s="104">
        <v>-1.7043022399999996</v>
      </c>
      <c r="E11" s="104">
        <v>-1.6491214899999993</v>
      </c>
      <c r="F11" s="104">
        <v>-1.692458390000001</v>
      </c>
      <c r="G11" s="104">
        <v>-1.3091621999999998</v>
      </c>
      <c r="H11" s="104">
        <v>-1.7638797300000006</v>
      </c>
      <c r="I11" s="104">
        <v>-2.5381331400000002</v>
      </c>
      <c r="J11" s="104">
        <v>-2.2428478499999978</v>
      </c>
      <c r="K11" s="104">
        <v>-1.5417104800000003</v>
      </c>
      <c r="L11" s="104">
        <v>-2.2505424499999984</v>
      </c>
      <c r="M11" s="104">
        <v>-2.1621937100000008</v>
      </c>
      <c r="N11" s="104">
        <v>-1.9391262500000011</v>
      </c>
      <c r="O11" s="104">
        <v>-0.95383613000000012</v>
      </c>
      <c r="P11" s="104">
        <v>-1.6145732200000036</v>
      </c>
      <c r="Q11" s="104">
        <v>-0.68723588999999485</v>
      </c>
      <c r="R11" s="104">
        <v>-1.3894766800000018</v>
      </c>
    </row>
    <row r="12" spans="2:18">
      <c r="B12" s="105" t="s">
        <v>219</v>
      </c>
      <c r="C12" s="106">
        <v>-3.0160711600000005</v>
      </c>
      <c r="D12" s="106">
        <v>-2.3514747699999998</v>
      </c>
      <c r="E12" s="106">
        <v>-3.9011179600000001</v>
      </c>
      <c r="F12" s="106">
        <v>-6.6345658000000007</v>
      </c>
      <c r="G12" s="106">
        <v>-3.7252260000000001</v>
      </c>
      <c r="H12" s="106">
        <v>-5.2878672100000008</v>
      </c>
      <c r="I12" s="106">
        <v>-8.4545298399999957</v>
      </c>
      <c r="J12" s="106">
        <v>-12.911710499999998</v>
      </c>
      <c r="K12" s="106">
        <v>-5.4524390999999994</v>
      </c>
      <c r="L12" s="106">
        <v>-5.8994298899999986</v>
      </c>
      <c r="M12" s="106">
        <v>-9.245672530000002</v>
      </c>
      <c r="N12" s="106">
        <v>-10.689027149999998</v>
      </c>
      <c r="O12" s="106">
        <v>-3.7122473000000009</v>
      </c>
      <c r="P12" s="106">
        <v>-4.6798009000000036</v>
      </c>
      <c r="Q12" s="106">
        <v>-6.9408850199999925</v>
      </c>
      <c r="R12" s="106">
        <v>-5.7239480399999962</v>
      </c>
    </row>
    <row r="13" spans="2:18">
      <c r="B13" s="105" t="s">
        <v>220</v>
      </c>
      <c r="C13" s="106">
        <v>-0.52952946999999995</v>
      </c>
      <c r="D13" s="106">
        <v>-0.39296191000000003</v>
      </c>
      <c r="E13" s="106">
        <v>-0.38953889999999991</v>
      </c>
      <c r="F13" s="106">
        <v>-0.40496633999999987</v>
      </c>
      <c r="G13" s="106">
        <v>-0.4926687452000002</v>
      </c>
      <c r="H13" s="106">
        <v>-0.7955516199999999</v>
      </c>
      <c r="I13" s="106">
        <v>-0.65871221000000024</v>
      </c>
      <c r="J13" s="106">
        <v>-2.5852093799999998</v>
      </c>
      <c r="K13" s="106">
        <v>-0.90238636000000005</v>
      </c>
      <c r="L13" s="106">
        <v>-0.64002452999999948</v>
      </c>
      <c r="M13" s="106">
        <v>-0.26043526000000017</v>
      </c>
      <c r="N13" s="106">
        <v>-1.6236251500000005</v>
      </c>
      <c r="O13" s="106">
        <v>-0.39537820000000012</v>
      </c>
      <c r="P13" s="106">
        <v>-3.7513419999999631E-2</v>
      </c>
      <c r="Q13" s="106">
        <v>-0.21399757000000025</v>
      </c>
      <c r="R13" s="106">
        <v>-0.11145282000000012</v>
      </c>
    </row>
    <row r="14" spans="2:18">
      <c r="B14" s="105" t="s">
        <v>221</v>
      </c>
      <c r="C14" s="106">
        <v>-1.1452740899999998</v>
      </c>
      <c r="D14" s="106">
        <v>-0.3649969700000002</v>
      </c>
      <c r="E14" s="106">
        <v>-0.49685123999999981</v>
      </c>
      <c r="F14" s="106">
        <v>-2.6450713499999994</v>
      </c>
      <c r="G14" s="106">
        <v>-0.38971</v>
      </c>
      <c r="H14" s="106">
        <v>-0.67940859999999992</v>
      </c>
      <c r="I14" s="106">
        <v>-1.5530061100000001</v>
      </c>
      <c r="J14" s="106">
        <v>-5.7685590099999988</v>
      </c>
      <c r="K14" s="106">
        <v>-0.90688608999999998</v>
      </c>
      <c r="L14" s="106">
        <v>-1.0602362599999993</v>
      </c>
      <c r="M14" s="106">
        <v>-3.4585956000000007</v>
      </c>
      <c r="N14" s="106">
        <v>-5.0184870599999991</v>
      </c>
      <c r="O14" s="106">
        <v>-1.7530480299999995</v>
      </c>
      <c r="P14" s="106">
        <v>-1.4534158900000005</v>
      </c>
      <c r="Q14" s="106">
        <v>-3.1965551899999989</v>
      </c>
      <c r="R14" s="106">
        <v>-1.9265524000000038</v>
      </c>
    </row>
    <row r="15" spans="2:18">
      <c r="B15" s="99" t="s">
        <v>222</v>
      </c>
      <c r="C15" s="100">
        <v>13.320029309999995</v>
      </c>
      <c r="D15" s="100">
        <v>12.612564740000007</v>
      </c>
      <c r="E15" s="100">
        <v>16.339585700000001</v>
      </c>
      <c r="F15" s="100">
        <v>20.239169319999995</v>
      </c>
      <c r="G15" s="100">
        <v>12.403256584800006</v>
      </c>
      <c r="H15" s="100">
        <v>22.327080509999995</v>
      </c>
      <c r="I15" s="100">
        <v>27.526685119999961</v>
      </c>
      <c r="J15" s="100">
        <v>35.169677950000086</v>
      </c>
      <c r="K15" s="100">
        <v>31.337842409999986</v>
      </c>
      <c r="L15" s="100">
        <v>31.089999930000133</v>
      </c>
      <c r="M15" s="100">
        <v>34.806534789999894</v>
      </c>
      <c r="N15" s="100">
        <v>36.982483930000029</v>
      </c>
      <c r="O15" s="100">
        <v>30.551577219999874</v>
      </c>
      <c r="P15" s="100">
        <v>37.752974640000325</v>
      </c>
      <c r="Q15" s="100">
        <v>40.3894000499999</v>
      </c>
      <c r="R15" s="100">
        <v>39.627450680000173</v>
      </c>
    </row>
    <row r="16" spans="2:18">
      <c r="B16" s="107" t="s">
        <v>26</v>
      </c>
      <c r="C16" s="108">
        <v>-3.5554262099999994</v>
      </c>
      <c r="D16" s="108">
        <v>-3.8573082000000016</v>
      </c>
      <c r="E16" s="108">
        <v>-3.8860740599999977</v>
      </c>
      <c r="F16" s="108">
        <v>-6.3715059700000021</v>
      </c>
      <c r="G16" s="108">
        <v>-4.9585769999999991</v>
      </c>
      <c r="H16" s="108">
        <v>-4.1903720400000015</v>
      </c>
      <c r="I16" s="108">
        <v>-17.189595130000001</v>
      </c>
      <c r="J16" s="108">
        <v>-15.664830539999995</v>
      </c>
      <c r="K16" s="108">
        <v>-4.1974768400000002</v>
      </c>
      <c r="L16" s="108">
        <v>-8.7047217999999997</v>
      </c>
      <c r="M16" s="108">
        <v>-13.434998659999998</v>
      </c>
      <c r="N16" s="108">
        <v>-8.8577193699999999</v>
      </c>
      <c r="O16" s="108">
        <v>-4.0749053100000001</v>
      </c>
      <c r="P16" s="108">
        <v>-11.913458020000002</v>
      </c>
      <c r="Q16" s="108">
        <v>-12.834333610000002</v>
      </c>
      <c r="R16" s="108">
        <v>-13.554840039999995</v>
      </c>
    </row>
    <row r="17" spans="2:18">
      <c r="B17" s="109" t="s">
        <v>223</v>
      </c>
      <c r="C17" s="98">
        <v>-1.7517727999999999</v>
      </c>
      <c r="D17" s="98">
        <v>-1.2037251500000004</v>
      </c>
      <c r="E17" s="98">
        <v>-1.5179906099999987</v>
      </c>
      <c r="F17" s="98">
        <v>-3.0690084700000031</v>
      </c>
      <c r="G17" s="98">
        <v>-2.4166909999999997</v>
      </c>
      <c r="H17" s="98">
        <v>-0.8853904900000007</v>
      </c>
      <c r="I17" s="98">
        <v>-13.33235567</v>
      </c>
      <c r="J17" s="98">
        <v>-8.9555776999999992</v>
      </c>
      <c r="K17" s="98">
        <v>-1.0018587000000005</v>
      </c>
      <c r="L17" s="98">
        <v>-5.2929969099999994</v>
      </c>
      <c r="M17" s="98">
        <v>-9.5439542700000004</v>
      </c>
      <c r="N17" s="98">
        <v>-4.7010159199999997</v>
      </c>
      <c r="O17" s="98">
        <v>0.51640857000000029</v>
      </c>
      <c r="P17" s="98">
        <v>-6.9913311800000022</v>
      </c>
      <c r="Q17" s="98">
        <v>-4.8342499900000018</v>
      </c>
      <c r="R17" s="98">
        <v>-9.3259039199999876</v>
      </c>
    </row>
    <row r="18" spans="2:18">
      <c r="B18" s="109" t="s">
        <v>224</v>
      </c>
      <c r="C18" s="98">
        <v>-1.8036534099999995</v>
      </c>
      <c r="D18" s="98">
        <v>-2.6535830500000013</v>
      </c>
      <c r="E18" s="98">
        <v>-2.368083449999999</v>
      </c>
      <c r="F18" s="98">
        <v>-3.302497499999999</v>
      </c>
      <c r="G18" s="98">
        <v>-2.5418859999999994</v>
      </c>
      <c r="H18" s="98">
        <v>-3.3049815500000013</v>
      </c>
      <c r="I18" s="98">
        <v>-3.8572394600000024</v>
      </c>
      <c r="J18" s="98">
        <v>-6.709252839999996</v>
      </c>
      <c r="K18" s="98">
        <v>-3.1956181400000001</v>
      </c>
      <c r="L18" s="98">
        <v>-3.4117248900000008</v>
      </c>
      <c r="M18" s="98">
        <v>-3.8910443899999976</v>
      </c>
      <c r="N18" s="98">
        <v>-4.1567034500000002</v>
      </c>
      <c r="O18" s="98">
        <v>-4.5913138800000004</v>
      </c>
      <c r="P18" s="98">
        <v>-4.9221268399999998</v>
      </c>
      <c r="Q18" s="98">
        <v>-8.0000836199999998</v>
      </c>
      <c r="R18" s="98">
        <v>-4.2289361200000073</v>
      </c>
    </row>
    <row r="19" spans="2:18">
      <c r="B19" s="101" t="s">
        <v>29</v>
      </c>
      <c r="C19" s="102">
        <v>-8.6671824200000049</v>
      </c>
      <c r="D19" s="102">
        <v>-8.3101497100000064</v>
      </c>
      <c r="E19" s="102">
        <v>-7.710400920000005</v>
      </c>
      <c r="F19" s="102">
        <v>-7.813883479999987</v>
      </c>
      <c r="G19" s="102">
        <v>-9.5296631099999995</v>
      </c>
      <c r="H19" s="102">
        <v>-10.757309699999999</v>
      </c>
      <c r="I19" s="102">
        <v>-11.241874050000005</v>
      </c>
      <c r="J19" s="102">
        <v>-6.3135617999999969</v>
      </c>
      <c r="K19" s="102">
        <v>-9.0077273500000015</v>
      </c>
      <c r="L19" s="102">
        <v>-9.1940033799999981</v>
      </c>
      <c r="M19" s="102">
        <v>-7.9470488400000026</v>
      </c>
      <c r="N19" s="102">
        <v>-8.8984420499999981</v>
      </c>
      <c r="O19" s="102">
        <v>-8.6328784999999932</v>
      </c>
      <c r="P19" s="102">
        <v>-9.5890644199999997</v>
      </c>
      <c r="Q19" s="102">
        <v>-9.4935234399999988</v>
      </c>
      <c r="R19" s="102">
        <v>-8.9665145499999959</v>
      </c>
    </row>
    <row r="20" spans="2:18">
      <c r="B20" s="109" t="s">
        <v>225</v>
      </c>
      <c r="C20" s="98">
        <v>-7.256295699999999</v>
      </c>
      <c r="D20" s="98">
        <v>-6.5887819200000006</v>
      </c>
      <c r="E20" s="98">
        <v>-5.9248741100000029</v>
      </c>
      <c r="F20" s="98">
        <v>-6.1127446799999987</v>
      </c>
      <c r="G20" s="98">
        <v>-7.53432411</v>
      </c>
      <c r="H20" s="98">
        <v>-8.2983550799999986</v>
      </c>
      <c r="I20" s="98">
        <v>-7.6318177600000059</v>
      </c>
      <c r="J20" s="98">
        <v>-3.3227807399999953</v>
      </c>
      <c r="K20" s="98">
        <v>-6.7528358300000013</v>
      </c>
      <c r="L20" s="98">
        <v>-6.4968361499999991</v>
      </c>
      <c r="M20" s="98">
        <v>-5.6171473400000007</v>
      </c>
      <c r="N20" s="98">
        <v>-7.0464142400000007</v>
      </c>
      <c r="O20" s="98">
        <v>-6.6709607899999952</v>
      </c>
      <c r="P20" s="98">
        <v>-7.0403959900000004</v>
      </c>
      <c r="Q20" s="98">
        <v>-6.8331609799999988</v>
      </c>
      <c r="R20" s="98">
        <v>-7.0272417900000015</v>
      </c>
    </row>
    <row r="21" spans="2:18">
      <c r="B21" s="109" t="s">
        <v>226</v>
      </c>
      <c r="C21" s="98">
        <v>-1.0303790799999999</v>
      </c>
      <c r="D21" s="98">
        <v>-1.5013220000000005</v>
      </c>
      <c r="E21" s="98">
        <v>-1.5556579900000003</v>
      </c>
      <c r="F21" s="98">
        <v>-2.3092559499999985</v>
      </c>
      <c r="G21" s="98">
        <v>-1.690693</v>
      </c>
      <c r="H21" s="98">
        <v>-2.1137289099999994</v>
      </c>
      <c r="I21" s="98">
        <v>-3.0912842499999993</v>
      </c>
      <c r="J21" s="98">
        <v>-2.6485580600000018</v>
      </c>
      <c r="K21" s="98">
        <v>-1.8768471399999997</v>
      </c>
      <c r="L21" s="98">
        <v>-1.9463651999999989</v>
      </c>
      <c r="M21" s="98">
        <v>-1.536518410000002</v>
      </c>
      <c r="N21" s="98">
        <v>-0.87384370999999827</v>
      </c>
      <c r="O21" s="98">
        <v>-1.1300799999999998</v>
      </c>
      <c r="P21" s="98">
        <v>-1.1099556699999982</v>
      </c>
      <c r="Q21" s="98">
        <v>-1.7758754100000016</v>
      </c>
      <c r="R21" s="98">
        <v>-1.3932746100000006</v>
      </c>
    </row>
    <row r="22" spans="2:18">
      <c r="B22" s="109" t="s">
        <v>227</v>
      </c>
      <c r="C22" s="98">
        <v>-9.7488089999999999E-2</v>
      </c>
      <c r="D22" s="98">
        <v>-6.8967110000000026E-2</v>
      </c>
      <c r="E22" s="98">
        <v>1.5238750000000023E-2</v>
      </c>
      <c r="F22" s="98">
        <v>-0.10935307999999999</v>
      </c>
      <c r="G22" s="98">
        <v>-0.109239</v>
      </c>
      <c r="H22" s="98">
        <v>-0.10659176000000004</v>
      </c>
      <c r="I22" s="98">
        <v>-0.10971948999999995</v>
      </c>
      <c r="J22" s="98">
        <v>-0.16597978000000002</v>
      </c>
      <c r="K22" s="98">
        <v>-0.15681398000000002</v>
      </c>
      <c r="L22" s="98">
        <v>-0.17238846999999996</v>
      </c>
      <c r="M22" s="98">
        <v>-0.15718986000000001</v>
      </c>
      <c r="N22" s="98">
        <v>-0.16004573000000005</v>
      </c>
      <c r="O22" s="98">
        <v>-0.11098424999999999</v>
      </c>
      <c r="P22" s="98">
        <v>-0.84571185000000015</v>
      </c>
      <c r="Q22" s="98">
        <v>-0.30289583999999981</v>
      </c>
      <c r="R22" s="98">
        <v>-0.65792701999999981</v>
      </c>
    </row>
    <row r="23" spans="2:18">
      <c r="B23" s="109" t="s">
        <v>228</v>
      </c>
      <c r="C23" s="98">
        <v>-0.28301955000000589</v>
      </c>
      <c r="D23" s="98">
        <v>-0.15107868000000479</v>
      </c>
      <c r="E23" s="98">
        <v>-0.24510757000000183</v>
      </c>
      <c r="F23" s="98">
        <v>0.71747023000001064</v>
      </c>
      <c r="G23" s="98">
        <v>-0.195407</v>
      </c>
      <c r="H23" s="98">
        <v>-0.23863395000000009</v>
      </c>
      <c r="I23" s="98">
        <v>-0.40905254999999985</v>
      </c>
      <c r="J23" s="98">
        <v>-0.17624322000000014</v>
      </c>
      <c r="K23" s="98">
        <v>-0.22123039999999999</v>
      </c>
      <c r="L23" s="98">
        <v>-0.57841356000000022</v>
      </c>
      <c r="M23" s="98">
        <v>-0.63619323000000005</v>
      </c>
      <c r="N23" s="98">
        <v>-0.81813836999999912</v>
      </c>
      <c r="O23" s="98">
        <v>-0.72085345999999983</v>
      </c>
      <c r="P23" s="98">
        <v>-0.59300091000000155</v>
      </c>
      <c r="Q23" s="98">
        <v>-0.58159120999999914</v>
      </c>
      <c r="R23" s="98">
        <v>0.11192887000000695</v>
      </c>
    </row>
    <row r="24" spans="2:18">
      <c r="B24" s="101" t="s">
        <v>30</v>
      </c>
      <c r="C24" s="102">
        <v>2.1188759999999973E-2</v>
      </c>
      <c r="D24" s="102">
        <v>0.24635714000000003</v>
      </c>
      <c r="E24" s="102">
        <v>1.0199037200000003</v>
      </c>
      <c r="F24" s="102">
        <v>0.62878729999999927</v>
      </c>
      <c r="G24" s="102">
        <v>0.24287800000000007</v>
      </c>
      <c r="H24" s="102">
        <v>0.15599629999999981</v>
      </c>
      <c r="I24" s="102">
        <v>0.45630324999999988</v>
      </c>
      <c r="J24" s="102">
        <v>0.74055220000000044</v>
      </c>
      <c r="K24" s="102">
        <v>0.53013891000000002</v>
      </c>
      <c r="L24" s="102">
        <v>0.69242466000000003</v>
      </c>
      <c r="M24" s="102">
        <v>0.23858895000000058</v>
      </c>
      <c r="N24" s="102">
        <v>0.95494820999999952</v>
      </c>
      <c r="O24" s="102">
        <v>0.80321237000000067</v>
      </c>
      <c r="P24" s="102">
        <v>0.97554131000000011</v>
      </c>
      <c r="Q24" s="102">
        <v>1.2838882999999996</v>
      </c>
      <c r="R24" s="102">
        <v>0.97738594000000067</v>
      </c>
    </row>
    <row r="25" spans="2:18">
      <c r="B25" s="109" t="s">
        <v>229</v>
      </c>
      <c r="C25" s="98">
        <v>0</v>
      </c>
      <c r="D25" s="98">
        <v>0</v>
      </c>
      <c r="E25" s="98">
        <v>0</v>
      </c>
      <c r="F25" s="98">
        <v>-3.6354E-3</v>
      </c>
      <c r="G25" s="98">
        <v>0</v>
      </c>
      <c r="H25" s="98">
        <v>0</v>
      </c>
      <c r="I25" s="98">
        <v>0</v>
      </c>
      <c r="J25" s="98">
        <v>-3.0000000000000001E-3</v>
      </c>
      <c r="K25" s="98">
        <v>0</v>
      </c>
      <c r="L25" s="98">
        <v>0</v>
      </c>
      <c r="M25" s="98">
        <v>0</v>
      </c>
      <c r="N25" s="98">
        <v>0</v>
      </c>
      <c r="O25" s="98">
        <v>0</v>
      </c>
      <c r="P25" s="98">
        <v>0</v>
      </c>
      <c r="Q25" s="98">
        <v>0</v>
      </c>
      <c r="R25" s="98">
        <v>0</v>
      </c>
    </row>
    <row r="26" spans="2:18">
      <c r="B26" s="109" t="s">
        <v>17</v>
      </c>
      <c r="C26" s="98">
        <v>-0.14414549000000001</v>
      </c>
      <c r="D26" s="98">
        <v>-2.330380999999998E-2</v>
      </c>
      <c r="E26" s="98">
        <v>-4.4990100000000255E-3</v>
      </c>
      <c r="F26" s="98">
        <v>-0.4152807300000001</v>
      </c>
      <c r="G26" s="98">
        <v>-6.5189999999999998E-2</v>
      </c>
      <c r="H26" s="98">
        <v>-0.26422802000000001</v>
      </c>
      <c r="I26" s="98">
        <v>-0.41567852000000011</v>
      </c>
      <c r="J26" s="98">
        <v>-0.50356641000000002</v>
      </c>
      <c r="K26" s="98">
        <v>-7.7216889999999996E-2</v>
      </c>
      <c r="L26" s="98">
        <v>-0.29388820000000004</v>
      </c>
      <c r="M26" s="98">
        <v>-0.47919254</v>
      </c>
      <c r="N26" s="98">
        <v>-0.41792757000000025</v>
      </c>
      <c r="O26" s="98">
        <v>-0.25381092999999999</v>
      </c>
      <c r="P26" s="98">
        <v>-2.2916980000000031E-2</v>
      </c>
      <c r="Q26" s="98">
        <v>-1.0909799999999081E-3</v>
      </c>
      <c r="R26" s="98">
        <v>-0.12410586000000001</v>
      </c>
    </row>
    <row r="27" spans="2:18">
      <c r="B27" s="109" t="s">
        <v>230</v>
      </c>
      <c r="C27" s="98">
        <v>0.16533424999999999</v>
      </c>
      <c r="D27" s="98">
        <v>0.26966095000000001</v>
      </c>
      <c r="E27" s="98">
        <v>1.0244027300000003</v>
      </c>
      <c r="F27" s="98">
        <v>1.0477034299999994</v>
      </c>
      <c r="G27" s="98">
        <v>0.30806800000000006</v>
      </c>
      <c r="H27" s="98">
        <v>0.42022431999999982</v>
      </c>
      <c r="I27" s="98">
        <v>0.87198176999999999</v>
      </c>
      <c r="J27" s="98">
        <v>1.2471186100000005</v>
      </c>
      <c r="K27" s="98">
        <v>0.6073558</v>
      </c>
      <c r="L27" s="98">
        <v>0.98631286000000007</v>
      </c>
      <c r="M27" s="98">
        <v>0.71778149000000058</v>
      </c>
      <c r="N27" s="98">
        <v>1.3728757799999998</v>
      </c>
      <c r="O27" s="98">
        <v>1.0570233000000007</v>
      </c>
      <c r="P27" s="98">
        <v>0.99845829000000008</v>
      </c>
      <c r="Q27" s="98">
        <v>1.2849792799999995</v>
      </c>
      <c r="R27" s="98">
        <v>1.1014918000000007</v>
      </c>
    </row>
    <row r="28" spans="2:18">
      <c r="B28" s="101" t="s">
        <v>34</v>
      </c>
      <c r="C28" s="102">
        <v>9.9091499999999999E-2</v>
      </c>
      <c r="D28" s="102">
        <v>4.395926E-2</v>
      </c>
      <c r="E28" s="102">
        <v>7.6741789999999976E-2</v>
      </c>
      <c r="F28" s="102">
        <v>5.9323610000000027E-2</v>
      </c>
      <c r="G28" s="102">
        <v>6.8742410000000018E-2</v>
      </c>
      <c r="H28" s="102">
        <v>0.20391560999999997</v>
      </c>
      <c r="I28" s="102">
        <v>0.13632901000000003</v>
      </c>
      <c r="J28" s="102">
        <v>0.43929383</v>
      </c>
      <c r="K28" s="102">
        <v>0.21023465999999999</v>
      </c>
      <c r="L28" s="102">
        <v>0.23911933999999999</v>
      </c>
      <c r="M28" s="102">
        <v>8.2139000000000018E-2</v>
      </c>
      <c r="N28" s="102">
        <v>7.1788999999999992E-2</v>
      </c>
      <c r="O28" s="102">
        <v>0.106097</v>
      </c>
      <c r="P28" s="102">
        <v>0.140176</v>
      </c>
      <c r="Q28" s="102">
        <v>-0.24627299999999999</v>
      </c>
      <c r="R28" s="102">
        <v>0</v>
      </c>
    </row>
    <row r="29" spans="2:18">
      <c r="B29" s="99" t="s">
        <v>35</v>
      </c>
      <c r="C29" s="102">
        <v>1.217700939999991</v>
      </c>
      <c r="D29" s="102">
        <v>0.73542322999999898</v>
      </c>
      <c r="E29" s="102">
        <v>5.8397562299999981</v>
      </c>
      <c r="F29" s="102">
        <v>6.7418907800000047</v>
      </c>
      <c r="G29" s="102">
        <v>-1.773363115199992</v>
      </c>
      <c r="H29" s="102">
        <v>7.7393106799999964</v>
      </c>
      <c r="I29" s="102">
        <v>-0.31215180000004705</v>
      </c>
      <c r="J29" s="102">
        <v>14.371131640000096</v>
      </c>
      <c r="K29" s="102">
        <v>18.873011789999985</v>
      </c>
      <c r="L29" s="102">
        <v>14.122818750000135</v>
      </c>
      <c r="M29" s="102">
        <v>13.745215239999895</v>
      </c>
      <c r="N29" s="102">
        <v>20.253059720000028</v>
      </c>
      <c r="O29" s="102">
        <v>18.753102779999882</v>
      </c>
      <c r="P29" s="102">
        <v>17.366169510000326</v>
      </c>
      <c r="Q29" s="102">
        <v>19.099158299999903</v>
      </c>
      <c r="R29" s="102">
        <v>18.083482030000184</v>
      </c>
    </row>
  </sheetData>
  <mergeCells count="16">
    <mergeCell ref="R4:R5"/>
    <mergeCell ref="Q4:Q5"/>
    <mergeCell ref="J4:J5"/>
    <mergeCell ref="I4:I5"/>
    <mergeCell ref="O4:O5"/>
    <mergeCell ref="P4:P5"/>
    <mergeCell ref="C4:C5"/>
    <mergeCell ref="D4:D5"/>
    <mergeCell ref="E4:E5"/>
    <mergeCell ref="F4:F5"/>
    <mergeCell ref="G4:G5"/>
    <mergeCell ref="H4:H5"/>
    <mergeCell ref="K4:K5"/>
    <mergeCell ref="L4:L5"/>
    <mergeCell ref="M4:M5"/>
    <mergeCell ref="N4:N5"/>
  </mergeCells>
  <hyperlinks>
    <hyperlink ref="B2" location="Sumário!B3" display="Voltar" xr:uid="{00000000-0004-0000-07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Planilha2">
    <tabColor rgb="FF57349E"/>
    <pageSetUpPr fitToPage="1"/>
  </sheetPr>
  <dimension ref="B1:AL13"/>
  <sheetViews>
    <sheetView showGridLines="0" zoomScale="85" zoomScaleNormal="85" workbookViewId="0">
      <pane xSplit="2" ySplit="5" topLeftCell="E6" activePane="bottomRight" state="frozen"/>
      <selection pane="topRight"/>
      <selection pane="bottomLeft"/>
      <selection pane="bottomRight"/>
    </sheetView>
  </sheetViews>
  <sheetFormatPr defaultColWidth="9.109375" defaultRowHeight="15" customHeight="1" outlineLevelCol="1"/>
  <cols>
    <col min="1" max="1" width="0.44140625" customWidth="1"/>
    <col min="2" max="2" width="26.44140625" customWidth="1"/>
    <col min="3" max="4" width="8.109375" hidden="1" customWidth="1" outlineLevel="1"/>
    <col min="5" max="6" width="8" hidden="1" customWidth="1" outlineLevel="1"/>
    <col min="7" max="7" width="8.109375" hidden="1" customWidth="1" outlineLevel="1"/>
    <col min="8" max="8" width="8" hidden="1" customWidth="1" outlineLevel="1"/>
    <col min="9" max="9" width="8.88671875" hidden="1" customWidth="1" outlineLevel="1"/>
    <col min="10" max="21" width="9.33203125" hidden="1" customWidth="1" outlineLevel="1"/>
    <col min="22" max="23" width="9.109375" hidden="1" customWidth="1" outlineLevel="1"/>
    <col min="24" max="29" width="9.109375" hidden="1" customWidth="1" outlineLevel="1" collapsed="1"/>
    <col min="30" max="30" width="9.109375" collapsed="1"/>
    <col min="32" max="32" width="10.5546875" bestFit="1" customWidth="1"/>
    <col min="33" max="33" width="8.88671875" bestFit="1" customWidth="1"/>
    <col min="34" max="34" width="9.6640625" customWidth="1"/>
    <col min="35" max="35" width="11.5546875" customWidth="1"/>
  </cols>
  <sheetData>
    <row r="1" spans="2:38" ht="6.75" customHeight="1"/>
    <row r="2" spans="2:38" ht="14.4">
      <c r="B2" s="91" t="s">
        <v>162</v>
      </c>
      <c r="C2" s="267"/>
      <c r="D2" s="267"/>
    </row>
    <row r="3" spans="2:38" ht="14.4">
      <c r="B3" s="94" t="s">
        <v>148</v>
      </c>
    </row>
    <row r="4" spans="2:38" ht="14.4">
      <c r="B4" s="54"/>
    </row>
    <row r="5" spans="2:38" ht="14.4"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3" t="s">
        <v>179</v>
      </c>
      <c r="AC5" s="73" t="s">
        <v>181</v>
      </c>
      <c r="AD5" s="73" t="s">
        <v>183</v>
      </c>
      <c r="AE5" s="73" t="s">
        <v>184</v>
      </c>
      <c r="AF5" s="73" t="s">
        <v>185</v>
      </c>
      <c r="AG5" s="73" t="s">
        <v>187</v>
      </c>
      <c r="AH5" s="73" t="s">
        <v>189</v>
      </c>
      <c r="AI5" s="73" t="s">
        <v>192</v>
      </c>
      <c r="AJ5" s="73" t="s">
        <v>195</v>
      </c>
      <c r="AK5" s="73" t="s">
        <v>197</v>
      </c>
      <c r="AL5" s="73" t="s">
        <v>199</v>
      </c>
    </row>
    <row r="6" spans="2:38" ht="14.4">
      <c r="B6" s="55" t="s">
        <v>11</v>
      </c>
      <c r="C6" s="56">
        <v>30460</v>
      </c>
      <c r="D6" s="56">
        <v>36888</v>
      </c>
      <c r="E6" s="56">
        <v>34811</v>
      </c>
      <c r="F6" s="56">
        <v>38300</v>
      </c>
      <c r="G6" s="56">
        <v>36115</v>
      </c>
      <c r="H6" s="56">
        <v>45362</v>
      </c>
      <c r="I6" s="56">
        <v>41981</v>
      </c>
      <c r="J6" s="56">
        <v>45742</v>
      </c>
      <c r="K6" s="56">
        <v>42647</v>
      </c>
      <c r="L6" s="56">
        <v>52275</v>
      </c>
      <c r="M6" s="56">
        <v>48522</v>
      </c>
      <c r="N6" s="56">
        <v>74718</v>
      </c>
      <c r="O6" s="56">
        <v>71049</v>
      </c>
      <c r="P6" s="56">
        <v>82849</v>
      </c>
      <c r="Q6" s="56">
        <v>77485</v>
      </c>
      <c r="R6" s="56">
        <v>75889</v>
      </c>
      <c r="S6" s="56">
        <v>72740</v>
      </c>
      <c r="T6" s="56">
        <v>83027</v>
      </c>
      <c r="U6" s="56">
        <v>79196</v>
      </c>
      <c r="V6" s="56">
        <v>81303</v>
      </c>
      <c r="W6" s="56">
        <v>80507</v>
      </c>
      <c r="X6" s="56">
        <v>88423</v>
      </c>
      <c r="Y6" s="56">
        <v>84517</v>
      </c>
      <c r="Z6" s="56">
        <v>86742</v>
      </c>
      <c r="AA6" s="56">
        <v>83045</v>
      </c>
      <c r="AB6" s="56">
        <v>96256</v>
      </c>
      <c r="AC6" s="56">
        <v>89567</v>
      </c>
      <c r="AD6" s="56">
        <v>94966</v>
      </c>
      <c r="AE6" s="56">
        <v>91227</v>
      </c>
      <c r="AF6" s="56">
        <v>106917</v>
      </c>
      <c r="AG6" s="56">
        <v>99790</v>
      </c>
      <c r="AH6" s="56">
        <v>106573</v>
      </c>
      <c r="AI6" s="56">
        <v>102664</v>
      </c>
      <c r="AJ6" s="56">
        <v>120066</v>
      </c>
      <c r="AK6" s="56">
        <v>113213</v>
      </c>
      <c r="AL6" s="56">
        <v>113846</v>
      </c>
    </row>
    <row r="7" spans="2:38" ht="14.4">
      <c r="B7" s="57" t="s">
        <v>9</v>
      </c>
      <c r="C7" s="58">
        <v>-3022</v>
      </c>
      <c r="D7" s="58">
        <v>0</v>
      </c>
      <c r="E7" s="58">
        <v>-2280</v>
      </c>
      <c r="F7" s="58">
        <v>0</v>
      </c>
      <c r="G7" s="58">
        <v>-2817</v>
      </c>
      <c r="H7" s="58">
        <v>0</v>
      </c>
      <c r="I7" s="58">
        <v>-2997</v>
      </c>
      <c r="J7" s="58">
        <v>0</v>
      </c>
      <c r="K7" s="58">
        <v>-3412</v>
      </c>
      <c r="L7" s="58">
        <v>0</v>
      </c>
      <c r="M7" s="58">
        <v>-2790</v>
      </c>
      <c r="N7" s="58"/>
      <c r="O7" s="58">
        <v>-6429</v>
      </c>
      <c r="P7" s="58"/>
      <c r="Q7" s="58">
        <v>-4105</v>
      </c>
      <c r="R7" s="58">
        <v>0</v>
      </c>
      <c r="S7" s="58">
        <v>-6404</v>
      </c>
      <c r="T7" s="58">
        <v>0</v>
      </c>
      <c r="U7" s="58">
        <v>-3520</v>
      </c>
      <c r="V7" s="58">
        <v>0</v>
      </c>
      <c r="W7" s="58">
        <v>-8517</v>
      </c>
      <c r="X7" s="58">
        <v>0</v>
      </c>
      <c r="Y7" s="58">
        <v>-4328</v>
      </c>
      <c r="Z7" s="58">
        <v>0</v>
      </c>
      <c r="AA7" s="58">
        <v>-9019</v>
      </c>
      <c r="AB7" s="58">
        <v>0</v>
      </c>
      <c r="AC7" s="58">
        <v>-4774</v>
      </c>
      <c r="AD7" s="58">
        <v>0</v>
      </c>
      <c r="AE7" s="58">
        <v>-10465</v>
      </c>
      <c r="AF7" s="58"/>
      <c r="AG7" s="58">
        <v>-5026</v>
      </c>
      <c r="AH7" s="58"/>
      <c r="AI7" s="58">
        <v>-10998</v>
      </c>
      <c r="AJ7" s="58"/>
      <c r="AK7" s="58">
        <v>-6479</v>
      </c>
      <c r="AL7" s="58"/>
    </row>
    <row r="8" spans="2:38" ht="14.4">
      <c r="B8" s="57" t="s">
        <v>10</v>
      </c>
      <c r="C8" s="58">
        <v>-2912</v>
      </c>
      <c r="D8" s="58">
        <v>-2077</v>
      </c>
      <c r="E8" s="58">
        <v>-3375</v>
      </c>
      <c r="F8" s="58">
        <v>-2185</v>
      </c>
      <c r="G8" s="58">
        <v>-3493</v>
      </c>
      <c r="H8" s="58">
        <v>-3381</v>
      </c>
      <c r="I8" s="58">
        <v>-3930</v>
      </c>
      <c r="J8" s="58">
        <v>-3095</v>
      </c>
      <c r="K8" s="58">
        <v>-3323</v>
      </c>
      <c r="L8" s="58">
        <v>-3753</v>
      </c>
      <c r="M8" s="58">
        <v>-5301</v>
      </c>
      <c r="N8" s="58">
        <v>-3669</v>
      </c>
      <c r="O8" s="58">
        <v>-8566</v>
      </c>
      <c r="P8" s="58">
        <v>-5364</v>
      </c>
      <c r="Q8" s="58">
        <v>-6247</v>
      </c>
      <c r="R8" s="58">
        <v>-3149</v>
      </c>
      <c r="S8" s="58">
        <v>-9519</v>
      </c>
      <c r="T8" s="58">
        <v>-3831</v>
      </c>
      <c r="U8" s="58">
        <v>-8266</v>
      </c>
      <c r="V8" s="58">
        <v>-2916</v>
      </c>
      <c r="W8" s="58">
        <v>-7543</v>
      </c>
      <c r="X8" s="58">
        <v>-3906</v>
      </c>
      <c r="Y8" s="58">
        <v>-6952</v>
      </c>
      <c r="Z8" s="58">
        <v>-3697</v>
      </c>
      <c r="AA8" s="58">
        <v>-7781</v>
      </c>
      <c r="AB8" s="58">
        <v>-6689</v>
      </c>
      <c r="AC8" s="58">
        <v>-7948</v>
      </c>
      <c r="AD8" s="58">
        <v>-3739</v>
      </c>
      <c r="AE8" s="58">
        <v>-6809</v>
      </c>
      <c r="AF8" s="58">
        <v>-7127</v>
      </c>
      <c r="AG8" s="58">
        <v>-8358</v>
      </c>
      <c r="AH8" s="58">
        <v>-3909</v>
      </c>
      <c r="AI8" s="58">
        <v>-7739</v>
      </c>
      <c r="AJ8" s="58">
        <v>-7860</v>
      </c>
      <c r="AK8" s="58">
        <v>-10671</v>
      </c>
      <c r="AL8" s="58">
        <v>-5445</v>
      </c>
    </row>
    <row r="9" spans="2:38" ht="14.4">
      <c r="B9" s="57" t="s">
        <v>8</v>
      </c>
      <c r="C9" s="58">
        <v>12362</v>
      </c>
      <c r="D9" s="58">
        <v>0</v>
      </c>
      <c r="E9" s="58">
        <v>9144</v>
      </c>
      <c r="F9" s="58">
        <v>0</v>
      </c>
      <c r="G9" s="58">
        <v>14520</v>
      </c>
      <c r="H9" s="58">
        <v>0</v>
      </c>
      <c r="I9" s="58">
        <v>10688</v>
      </c>
      <c r="J9" s="58">
        <v>0</v>
      </c>
      <c r="K9" s="58">
        <v>16363</v>
      </c>
      <c r="L9" s="58">
        <v>0</v>
      </c>
      <c r="M9" s="58">
        <v>11277</v>
      </c>
      <c r="N9" s="58"/>
      <c r="O9" s="58">
        <v>26795</v>
      </c>
      <c r="P9" s="58"/>
      <c r="Q9" s="58">
        <v>8756</v>
      </c>
      <c r="R9" s="58">
        <v>0</v>
      </c>
      <c r="S9" s="58">
        <v>19135</v>
      </c>
      <c r="T9" s="58">
        <v>0</v>
      </c>
      <c r="U9" s="58">
        <v>10020</v>
      </c>
      <c r="V9" s="58">
        <v>0</v>
      </c>
      <c r="W9" s="58">
        <v>23976</v>
      </c>
      <c r="X9" s="58">
        <v>0</v>
      </c>
      <c r="Y9" s="58">
        <v>13505</v>
      </c>
      <c r="Z9" s="58">
        <v>0</v>
      </c>
      <c r="AA9" s="58">
        <v>30011</v>
      </c>
      <c r="AB9" s="58">
        <v>0</v>
      </c>
      <c r="AC9" s="58">
        <v>15119</v>
      </c>
      <c r="AD9" s="58">
        <v>0</v>
      </c>
      <c r="AE9" s="58">
        <v>32964</v>
      </c>
      <c r="AF9" s="58"/>
      <c r="AG9" s="58">
        <v>15316</v>
      </c>
      <c r="AH9" s="58"/>
      <c r="AI9" s="58">
        <v>32701</v>
      </c>
      <c r="AJ9" s="58"/>
      <c r="AK9" s="58">
        <v>14599</v>
      </c>
      <c r="AL9" s="58"/>
    </row>
    <row r="10" spans="2:38" ht="14.4">
      <c r="B10" s="57" t="s">
        <v>13</v>
      </c>
      <c r="C10" s="58"/>
      <c r="D10" s="58"/>
      <c r="E10" s="58"/>
      <c r="F10" s="58"/>
      <c r="G10" s="58">
        <v>1037</v>
      </c>
      <c r="H10" s="58"/>
      <c r="I10" s="58"/>
      <c r="J10" s="58"/>
      <c r="K10" s="58"/>
      <c r="L10" s="58"/>
      <c r="M10" s="58">
        <v>23010</v>
      </c>
      <c r="N10" s="58"/>
      <c r="O10" s="58"/>
      <c r="P10" s="58"/>
      <c r="Q10" s="58">
        <v>0</v>
      </c>
      <c r="R10" s="58">
        <v>0</v>
      </c>
      <c r="S10" s="58">
        <v>7075</v>
      </c>
      <c r="T10" s="58">
        <v>0</v>
      </c>
      <c r="U10" s="58">
        <v>3873</v>
      </c>
      <c r="V10" s="58">
        <v>2120</v>
      </c>
      <c r="W10" s="58">
        <v>0</v>
      </c>
      <c r="X10" s="58">
        <v>0</v>
      </c>
      <c r="Y10" s="58">
        <v>0</v>
      </c>
      <c r="Z10" s="58"/>
      <c r="AA10" s="58">
        <v>0</v>
      </c>
      <c r="AB10" s="58">
        <v>0</v>
      </c>
      <c r="AC10" s="58">
        <v>3002</v>
      </c>
      <c r="AD10" s="58">
        <v>0</v>
      </c>
      <c r="AE10" s="58">
        <v>0</v>
      </c>
      <c r="AF10" s="58"/>
      <c r="AG10" s="58">
        <v>4851</v>
      </c>
      <c r="AH10" s="58"/>
      <c r="AI10" s="58">
        <v>3438</v>
      </c>
      <c r="AJ10" s="58">
        <v>1007</v>
      </c>
      <c r="AK10" s="58">
        <v>3184</v>
      </c>
      <c r="AL10" s="58"/>
    </row>
    <row r="11" spans="2:38" ht="14.4">
      <c r="B11" s="55" t="s">
        <v>12</v>
      </c>
      <c r="C11" s="56">
        <v>36888</v>
      </c>
      <c r="D11" s="56">
        <v>34811</v>
      </c>
      <c r="E11" s="56">
        <v>38300</v>
      </c>
      <c r="F11" s="56">
        <v>36115</v>
      </c>
      <c r="G11" s="56">
        <v>45362</v>
      </c>
      <c r="H11" s="56">
        <v>41981</v>
      </c>
      <c r="I11" s="56">
        <v>45742</v>
      </c>
      <c r="J11" s="56">
        <v>42647</v>
      </c>
      <c r="K11" s="56">
        <v>52275</v>
      </c>
      <c r="L11" s="56">
        <v>48522</v>
      </c>
      <c r="M11" s="56">
        <v>74718</v>
      </c>
      <c r="N11" s="56">
        <v>71049</v>
      </c>
      <c r="O11" s="56">
        <v>82849</v>
      </c>
      <c r="P11" s="56">
        <v>77485</v>
      </c>
      <c r="Q11" s="56">
        <v>75889</v>
      </c>
      <c r="R11" s="56">
        <v>72740</v>
      </c>
      <c r="S11" s="56">
        <v>83027</v>
      </c>
      <c r="T11" s="56">
        <v>79196</v>
      </c>
      <c r="U11" s="56">
        <v>81303</v>
      </c>
      <c r="V11" s="56">
        <v>80507</v>
      </c>
      <c r="W11" s="56">
        <v>88423</v>
      </c>
      <c r="X11" s="56">
        <v>84517</v>
      </c>
      <c r="Y11" s="56">
        <v>86742</v>
      </c>
      <c r="Z11" s="56">
        <v>83045</v>
      </c>
      <c r="AA11" s="56">
        <v>96256</v>
      </c>
      <c r="AB11" s="56">
        <v>89567</v>
      </c>
      <c r="AC11" s="56">
        <v>94966</v>
      </c>
      <c r="AD11" s="56">
        <v>91227</v>
      </c>
      <c r="AE11" s="56">
        <v>106917</v>
      </c>
      <c r="AF11" s="56">
        <v>99790</v>
      </c>
      <c r="AG11" s="56">
        <v>106573</v>
      </c>
      <c r="AH11" s="56">
        <v>102664</v>
      </c>
      <c r="AI11" s="56">
        <v>120066</v>
      </c>
      <c r="AJ11" s="56">
        <v>113213</v>
      </c>
      <c r="AK11" s="56">
        <v>113846</v>
      </c>
      <c r="AL11" s="56">
        <v>108401</v>
      </c>
    </row>
    <row r="12" spans="2:38" ht="14.4">
      <c r="H12" s="59"/>
      <c r="I12" s="266"/>
      <c r="J12" s="59"/>
    </row>
    <row r="13" spans="2:38" ht="14.4">
      <c r="B13" s="95" t="s">
        <v>163</v>
      </c>
      <c r="C13" s="266"/>
      <c r="G13" s="266"/>
      <c r="H13" s="59"/>
      <c r="AF13" s="59"/>
    </row>
  </sheetData>
  <hyperlinks>
    <hyperlink ref="B3" location="Sumário!B3" display="Voltar" xr:uid="{00000000-0004-0000-0D00-000000000000}"/>
  </hyperlink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Planilha3">
    <tabColor rgb="FF57349E"/>
    <pageSetUpPr fitToPage="1"/>
  </sheetPr>
  <dimension ref="B1:AL14"/>
  <sheetViews>
    <sheetView showGridLines="0" zoomScale="85" zoomScaleNormal="85" workbookViewId="0">
      <pane xSplit="2" ySplit="5" topLeftCell="AD6" activePane="bottomRight" state="frozen"/>
      <selection pane="topRight"/>
      <selection pane="bottomLeft"/>
      <selection pane="bottomRight"/>
    </sheetView>
  </sheetViews>
  <sheetFormatPr defaultColWidth="9.109375" defaultRowHeight="15" customHeight="1" outlineLevelCol="1"/>
  <cols>
    <col min="1" max="1" width="0.44140625" customWidth="1"/>
    <col min="2" max="2" width="24.88671875" customWidth="1"/>
    <col min="3" max="4" width="8.109375" hidden="1" customWidth="1" outlineLevel="1"/>
    <col min="5" max="6" width="8" hidden="1" customWidth="1" outlineLevel="1"/>
    <col min="7" max="7" width="8.109375" hidden="1" customWidth="1" outlineLevel="1"/>
    <col min="8" max="8" width="8" hidden="1" customWidth="1" outlineLevel="1"/>
    <col min="9" max="9" width="8.109375" hidden="1" customWidth="1" outlineLevel="1"/>
    <col min="10" max="21" width="9.33203125" hidden="1" customWidth="1" outlineLevel="1"/>
    <col min="22" max="24" width="9.109375" hidden="1" customWidth="1" outlineLevel="1"/>
    <col min="25" max="26" width="9.109375" hidden="1" customWidth="1" outlineLevel="1" collapsed="1"/>
    <col min="27" max="29" width="9.44140625" hidden="1" customWidth="1" outlineLevel="1" collapsed="1"/>
    <col min="30" max="30" width="9.44140625" customWidth="1" collapsed="1"/>
  </cols>
  <sheetData>
    <row r="1" spans="2:38" ht="6.75" customHeight="1"/>
    <row r="2" spans="2:38" ht="14.4">
      <c r="B2" s="91" t="s">
        <v>82</v>
      </c>
    </row>
    <row r="3" spans="2:38" ht="14.4">
      <c r="B3" s="2" t="s">
        <v>148</v>
      </c>
    </row>
    <row r="4" spans="2:38" ht="14.4">
      <c r="B4" s="2"/>
    </row>
    <row r="5" spans="2:38" ht="14.4"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3" t="s">
        <v>179</v>
      </c>
      <c r="AC5" s="73" t="s">
        <v>181</v>
      </c>
      <c r="AD5" s="73" t="s">
        <v>183</v>
      </c>
      <c r="AE5" s="73" t="s">
        <v>184</v>
      </c>
      <c r="AF5" s="73" t="s">
        <v>185</v>
      </c>
      <c r="AG5" s="73" t="s">
        <v>187</v>
      </c>
      <c r="AH5" s="73" t="s">
        <v>189</v>
      </c>
      <c r="AI5" s="73" t="s">
        <v>192</v>
      </c>
      <c r="AJ5" s="73" t="s">
        <v>195</v>
      </c>
      <c r="AK5" s="73" t="s">
        <v>197</v>
      </c>
      <c r="AL5" s="73" t="s">
        <v>199</v>
      </c>
    </row>
    <row r="6" spans="2:38" ht="14.4">
      <c r="B6" s="38" t="s">
        <v>151</v>
      </c>
      <c r="C6" s="39">
        <v>36888</v>
      </c>
      <c r="D6" s="39">
        <v>34811</v>
      </c>
      <c r="E6" s="39">
        <v>38300</v>
      </c>
      <c r="F6" s="39">
        <v>36115</v>
      </c>
      <c r="G6" s="39">
        <v>45362</v>
      </c>
      <c r="H6" s="39">
        <v>41981</v>
      </c>
      <c r="I6" s="39">
        <v>45742</v>
      </c>
      <c r="J6" s="39">
        <v>42647</v>
      </c>
      <c r="K6" s="39">
        <v>52275</v>
      </c>
      <c r="L6" s="39">
        <v>48522</v>
      </c>
      <c r="M6" s="39">
        <v>74718</v>
      </c>
      <c r="N6" s="39">
        <v>71049</v>
      </c>
      <c r="O6" s="39">
        <v>82849</v>
      </c>
      <c r="P6" s="39">
        <v>77485</v>
      </c>
      <c r="Q6" s="39">
        <v>75889</v>
      </c>
      <c r="R6" s="39">
        <v>72740</v>
      </c>
      <c r="S6" s="39">
        <v>83027</v>
      </c>
      <c r="T6" s="39">
        <v>79196</v>
      </c>
      <c r="U6" s="39">
        <v>81303</v>
      </c>
      <c r="V6" s="39">
        <v>80507</v>
      </c>
      <c r="W6" s="39">
        <v>88423</v>
      </c>
      <c r="X6" s="39">
        <v>84517</v>
      </c>
      <c r="Y6" s="39">
        <v>86742</v>
      </c>
      <c r="Z6" s="39">
        <v>83045</v>
      </c>
      <c r="AA6" s="39">
        <v>96256</v>
      </c>
      <c r="AB6" s="39">
        <v>89567</v>
      </c>
      <c r="AC6" s="39">
        <v>94966</v>
      </c>
      <c r="AD6" s="39">
        <v>91227</v>
      </c>
      <c r="AE6" s="39">
        <v>106917</v>
      </c>
      <c r="AF6" s="39">
        <v>99790</v>
      </c>
      <c r="AG6" s="39">
        <v>106573</v>
      </c>
      <c r="AH6" s="39">
        <v>102664</v>
      </c>
      <c r="AI6" s="39">
        <v>120066</v>
      </c>
      <c r="AJ6" s="39">
        <v>113213</v>
      </c>
      <c r="AK6" s="39">
        <v>113846</v>
      </c>
      <c r="AL6" s="39">
        <v>108401</v>
      </c>
    </row>
    <row r="7" spans="2:38" ht="14.4">
      <c r="B7" s="38" t="s">
        <v>150</v>
      </c>
      <c r="C7" s="39">
        <v>3847</v>
      </c>
      <c r="D7" s="39">
        <v>3847</v>
      </c>
      <c r="E7" s="39">
        <v>3645</v>
      </c>
      <c r="F7" s="39">
        <v>3847</v>
      </c>
      <c r="G7" s="39">
        <v>3459</v>
      </c>
      <c r="H7" s="39">
        <v>3519</v>
      </c>
      <c r="I7" s="39">
        <v>3636</v>
      </c>
      <c r="J7" s="39">
        <v>3751</v>
      </c>
      <c r="K7" s="39">
        <v>3432</v>
      </c>
      <c r="L7" s="39">
        <v>3802</v>
      </c>
      <c r="M7" s="39">
        <v>3759</v>
      </c>
      <c r="N7" s="39">
        <v>3873</v>
      </c>
      <c r="O7" s="39">
        <v>4154</v>
      </c>
      <c r="P7" s="39">
        <v>4242</v>
      </c>
      <c r="Q7" s="39">
        <v>3353</v>
      </c>
      <c r="R7" s="39">
        <v>3427</v>
      </c>
      <c r="S7" s="39">
        <v>5315</v>
      </c>
      <c r="T7" s="39">
        <v>5698</v>
      </c>
      <c r="U7" s="39">
        <v>5954</v>
      </c>
      <c r="V7" s="39">
        <v>5508</v>
      </c>
      <c r="W7" s="39">
        <v>5321</v>
      </c>
      <c r="X7" s="39">
        <v>5596</v>
      </c>
      <c r="Y7" s="39">
        <v>4491</v>
      </c>
      <c r="Z7" s="39">
        <v>4557</v>
      </c>
      <c r="AA7" s="39">
        <v>4715</v>
      </c>
      <c r="AB7" s="39">
        <v>5478</v>
      </c>
      <c r="AC7" s="39">
        <v>5227</v>
      </c>
      <c r="AD7" s="39">
        <v>3897</v>
      </c>
      <c r="AE7" s="39">
        <v>4745</v>
      </c>
      <c r="AF7" s="39">
        <v>4677</v>
      </c>
      <c r="AG7" s="39">
        <v>4507</v>
      </c>
      <c r="AH7" s="39">
        <v>4386</v>
      </c>
      <c r="AI7" s="39">
        <v>4256</v>
      </c>
      <c r="AJ7" s="39">
        <v>4143</v>
      </c>
      <c r="AK7" s="39">
        <v>4032</v>
      </c>
      <c r="AL7" s="39">
        <v>3872</v>
      </c>
    </row>
    <row r="8" spans="2:38" ht="14.4">
      <c r="B8" s="38" t="s">
        <v>124</v>
      </c>
      <c r="C8" s="39">
        <v>0</v>
      </c>
      <c r="D8" s="39"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335</v>
      </c>
      <c r="P8" s="39">
        <v>384</v>
      </c>
      <c r="Q8" s="39">
        <v>630</v>
      </c>
      <c r="R8" s="39">
        <v>560</v>
      </c>
      <c r="S8" s="39">
        <v>4316</v>
      </c>
      <c r="T8" s="39">
        <v>4443</v>
      </c>
      <c r="U8" s="39">
        <v>4241</v>
      </c>
      <c r="V8" s="39">
        <v>3949</v>
      </c>
      <c r="W8" s="39">
        <v>4164</v>
      </c>
      <c r="X8" s="39">
        <v>3651</v>
      </c>
      <c r="Y8" s="39">
        <v>2789</v>
      </c>
      <c r="Z8" s="39">
        <v>2752</v>
      </c>
      <c r="AA8" s="39">
        <v>1750</v>
      </c>
      <c r="AB8" s="39">
        <v>1797</v>
      </c>
      <c r="AC8" s="39">
        <v>1135</v>
      </c>
      <c r="AD8" s="39">
        <v>1153</v>
      </c>
      <c r="AE8" s="39">
        <v>1019</v>
      </c>
      <c r="AF8" s="39">
        <v>832</v>
      </c>
      <c r="AG8" s="39">
        <v>702</v>
      </c>
      <c r="AH8" s="39">
        <v>468</v>
      </c>
      <c r="AI8" s="39">
        <v>381</v>
      </c>
      <c r="AJ8" s="39">
        <v>441</v>
      </c>
      <c r="AK8" s="39">
        <v>411</v>
      </c>
      <c r="AL8" s="39">
        <v>426</v>
      </c>
    </row>
    <row r="9" spans="2:38" ht="14.4">
      <c r="B9" s="38" t="s">
        <v>149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5400</v>
      </c>
      <c r="M9" s="39">
        <v>5456</v>
      </c>
      <c r="N9" s="39">
        <v>4016</v>
      </c>
      <c r="O9" s="39">
        <v>3628</v>
      </c>
      <c r="P9" s="39">
        <v>3517</v>
      </c>
      <c r="Q9" s="39">
        <v>2111</v>
      </c>
      <c r="R9" s="39">
        <v>2093</v>
      </c>
      <c r="S9" s="39">
        <v>2710</v>
      </c>
      <c r="T9" s="39">
        <v>2580</v>
      </c>
      <c r="U9" s="39">
        <v>1732</v>
      </c>
      <c r="V9" s="39">
        <v>878</v>
      </c>
      <c r="W9" s="39">
        <v>1046</v>
      </c>
      <c r="X9" s="39">
        <v>1341</v>
      </c>
      <c r="Y9" s="39">
        <v>1123</v>
      </c>
      <c r="Z9" s="39">
        <v>894</v>
      </c>
      <c r="AA9" s="39">
        <v>1018</v>
      </c>
      <c r="AB9" s="39">
        <v>1055</v>
      </c>
      <c r="AC9" s="39">
        <v>935</v>
      </c>
      <c r="AD9" s="39">
        <v>922</v>
      </c>
      <c r="AE9" s="39">
        <v>1040</v>
      </c>
      <c r="AF9" s="39">
        <v>976</v>
      </c>
      <c r="AG9" s="39">
        <v>1026</v>
      </c>
      <c r="AH9" s="39">
        <v>1031</v>
      </c>
      <c r="AI9" s="39">
        <v>1106</v>
      </c>
      <c r="AJ9" s="39">
        <v>1055</v>
      </c>
      <c r="AK9" s="39">
        <v>1045</v>
      </c>
      <c r="AL9" s="39">
        <v>1043</v>
      </c>
    </row>
    <row r="10" spans="2:38" ht="14.4">
      <c r="B10" s="40" t="s">
        <v>122</v>
      </c>
      <c r="C10" s="41">
        <v>40735</v>
      </c>
      <c r="D10" s="41">
        <v>38658</v>
      </c>
      <c r="E10" s="41">
        <v>41945</v>
      </c>
      <c r="F10" s="41">
        <v>39962</v>
      </c>
      <c r="G10" s="41">
        <v>48821</v>
      </c>
      <c r="H10" s="41">
        <v>45500</v>
      </c>
      <c r="I10" s="41">
        <v>49378</v>
      </c>
      <c r="J10" s="41">
        <v>46398</v>
      </c>
      <c r="K10" s="41">
        <v>55707</v>
      </c>
      <c r="L10" s="41">
        <v>57724</v>
      </c>
      <c r="M10" s="41">
        <v>83933</v>
      </c>
      <c r="N10" s="41">
        <v>78938</v>
      </c>
      <c r="O10" s="41">
        <v>90966</v>
      </c>
      <c r="P10" s="41">
        <v>85628</v>
      </c>
      <c r="Q10" s="41">
        <v>81983</v>
      </c>
      <c r="R10" s="41">
        <v>78820</v>
      </c>
      <c r="S10" s="41">
        <v>95368</v>
      </c>
      <c r="T10" s="41">
        <v>91917</v>
      </c>
      <c r="U10" s="41">
        <v>93230</v>
      </c>
      <c r="V10" s="41">
        <v>90842</v>
      </c>
      <c r="W10" s="41">
        <v>98954</v>
      </c>
      <c r="X10" s="41">
        <v>95105</v>
      </c>
      <c r="Y10" s="41">
        <v>95145</v>
      </c>
      <c r="Z10" s="41">
        <v>91248</v>
      </c>
      <c r="AA10" s="41">
        <v>103739</v>
      </c>
      <c r="AB10" s="41">
        <v>97897</v>
      </c>
      <c r="AC10" s="41">
        <v>102263</v>
      </c>
      <c r="AD10" s="41">
        <v>97199</v>
      </c>
      <c r="AE10" s="41">
        <v>113721</v>
      </c>
      <c r="AF10" s="41">
        <v>106275</v>
      </c>
      <c r="AG10" s="41">
        <v>112808</v>
      </c>
      <c r="AH10" s="41">
        <v>108549</v>
      </c>
      <c r="AI10" s="41">
        <v>125809</v>
      </c>
      <c r="AJ10" s="41">
        <v>118852</v>
      </c>
      <c r="AK10" s="41">
        <v>119334</v>
      </c>
      <c r="AL10" s="41">
        <v>113742</v>
      </c>
    </row>
    <row r="11" spans="2:38" ht="14.4">
      <c r="B11" s="265"/>
      <c r="AJ11" s="266"/>
      <c r="AK11" s="266"/>
      <c r="AL11" s="266"/>
    </row>
    <row r="12" spans="2:38" ht="14.4">
      <c r="B12" s="265"/>
      <c r="AA12" s="266"/>
      <c r="AE12" s="266"/>
      <c r="AF12" s="72"/>
    </row>
    <row r="13" spans="2:38" ht="14.4">
      <c r="B13" s="265"/>
    </row>
    <row r="14" spans="2:38" ht="14.4">
      <c r="O14" t="s">
        <v>134</v>
      </c>
    </row>
  </sheetData>
  <hyperlinks>
    <hyperlink ref="B3" location="Sumário!B3" display="Voltar" xr:uid="{00000000-0004-0000-0E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Planilha6">
    <tabColor rgb="FF57349E"/>
    <outlinePr summaryBelow="0"/>
    <pageSetUpPr fitToPage="1"/>
  </sheetPr>
  <dimension ref="A1:CE48"/>
  <sheetViews>
    <sheetView showGridLines="0" zoomScale="85" zoomScaleNormal="8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9.109375" defaultRowHeight="15" customHeight="1" outlineLevelRow="1" outlineLevelCol="1"/>
  <cols>
    <col min="1" max="1" width="0.44140625" customWidth="1"/>
    <col min="2" max="2" width="69.5546875" bestFit="1" customWidth="1" collapsed="1"/>
    <col min="3" max="3" width="12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1" width="12.109375" hidden="1" customWidth="1" outlineLevel="1"/>
    <col min="42" max="42" width="9.109375" hidden="1" customWidth="1" outlineLevel="1"/>
    <col min="43" max="43" width="11.6640625" hidden="1" customWidth="1" outlineLevel="1"/>
    <col min="44" max="44" width="9.109375" hidden="1" customWidth="1" outlineLevel="1"/>
    <col min="45" max="45" width="11.88671875" hidden="1" customWidth="1" outlineLevel="1"/>
    <col min="46" max="46" width="9.109375" hidden="1" customWidth="1" outlineLevel="1"/>
    <col min="47" max="47" width="11.88671875" hidden="1" customWidth="1" outlineLevel="1" collapsed="1"/>
    <col min="48" max="48" width="9.109375" hidden="1" customWidth="1" outlineLevel="1"/>
    <col min="49" max="49" width="11.88671875" hidden="1" customWidth="1" outlineLevel="1" collapsed="1"/>
    <col min="50" max="50" width="9.109375" hidden="1" customWidth="1" outlineLevel="1"/>
    <col min="51" max="51" width="11.88671875" hidden="1" customWidth="1" outlineLevel="1" collapsed="1"/>
    <col min="52" max="52" width="9.109375" hidden="1" customWidth="1" outlineLevel="1"/>
    <col min="53" max="53" width="11.88671875" hidden="1" customWidth="1" outlineLevel="1" collapsed="1"/>
    <col min="54" max="54" width="9.109375" hidden="1" customWidth="1" outlineLevel="1"/>
    <col min="55" max="55" width="11.88671875" hidden="1" customWidth="1" outlineLevel="1" collapsed="1"/>
    <col min="56" max="56" width="9.109375" hidden="1" customWidth="1" outlineLevel="1"/>
    <col min="57" max="57" width="11.88671875" hidden="1" customWidth="1" outlineLevel="1"/>
    <col min="58" max="58" width="9.109375" hidden="1" customWidth="1" outlineLevel="1"/>
    <col min="59" max="59" width="21.44140625" hidden="1" customWidth="1" collapsed="1"/>
    <col min="60" max="60" width="10.33203125" hidden="1" customWidth="1"/>
    <col min="61" max="61" width="17.33203125" hidden="1" customWidth="1"/>
    <col min="62" max="62" width="10.33203125" hidden="1" customWidth="1"/>
    <col min="63" max="63" width="17.33203125" hidden="1" customWidth="1"/>
    <col min="64" max="64" width="10.33203125" hidden="1" customWidth="1"/>
    <col min="65" max="65" width="17.33203125" hidden="1" customWidth="1"/>
    <col min="66" max="66" width="10.33203125" hidden="1" customWidth="1"/>
    <col min="67" max="67" width="2.88671875" customWidth="1"/>
    <col min="68" max="68" width="11.88671875" customWidth="1"/>
    <col min="69" max="69" width="10.33203125" bestFit="1" customWidth="1"/>
    <col min="70" max="71" width="13.109375" customWidth="1"/>
    <col min="72" max="72" width="11.88671875" customWidth="1"/>
    <col min="73" max="73" width="10.109375" bestFit="1" customWidth="1"/>
    <col min="74" max="74" width="11.88671875" customWidth="1"/>
    <col min="75" max="75" width="10.109375" bestFit="1" customWidth="1"/>
    <col min="76" max="76" width="11.88671875" customWidth="1"/>
    <col min="77" max="77" width="10.109375" bestFit="1" customWidth="1"/>
    <col min="78" max="78" width="12.33203125" customWidth="1"/>
    <col min="79" max="79" width="10.109375" bestFit="1" customWidth="1"/>
    <col min="80" max="80" width="12.33203125" customWidth="1"/>
    <col min="81" max="81" width="10.109375" bestFit="1" customWidth="1"/>
    <col min="82" max="82" width="12.33203125" customWidth="1"/>
    <col min="83" max="83" width="10.109375" bestFit="1" customWidth="1"/>
  </cols>
  <sheetData>
    <row r="1" spans="1:83" ht="6.75" customHeight="1"/>
    <row r="2" spans="1:83" ht="14.4">
      <c r="B2" s="91" t="s">
        <v>152</v>
      </c>
    </row>
    <row r="3" spans="1:83" ht="14.4">
      <c r="B3" s="2" t="s">
        <v>148</v>
      </c>
    </row>
    <row r="4" spans="1:83" ht="14.4">
      <c r="BG4" s="91" t="s">
        <v>194</v>
      </c>
      <c r="BP4" s="91" t="s">
        <v>193</v>
      </c>
    </row>
    <row r="5" spans="1:83" ht="15.75" customHeight="1">
      <c r="B5" s="388" t="s">
        <v>14</v>
      </c>
      <c r="C5" s="75" t="s">
        <v>3</v>
      </c>
      <c r="D5" s="75"/>
      <c r="E5" s="75" t="s">
        <v>4</v>
      </c>
      <c r="F5" s="75"/>
      <c r="G5" s="75" t="s">
        <v>5</v>
      </c>
      <c r="H5" s="75"/>
      <c r="I5" s="75" t="s">
        <v>6</v>
      </c>
      <c r="J5" s="75"/>
      <c r="K5" s="75" t="s">
        <v>0</v>
      </c>
      <c r="L5" s="75"/>
      <c r="M5" s="75" t="s">
        <v>1</v>
      </c>
      <c r="N5" s="75"/>
      <c r="O5" s="75" t="s">
        <v>2</v>
      </c>
      <c r="P5" s="75"/>
      <c r="Q5" s="75" t="s">
        <v>46</v>
      </c>
      <c r="R5" s="75"/>
      <c r="S5" s="75" t="s">
        <v>84</v>
      </c>
      <c r="T5" s="75"/>
      <c r="U5" s="75" t="s">
        <v>89</v>
      </c>
      <c r="V5" s="75"/>
      <c r="W5" s="75" t="s">
        <v>116</v>
      </c>
      <c r="X5" s="75"/>
      <c r="Y5" s="75" t="s">
        <v>118</v>
      </c>
      <c r="Z5" s="75"/>
      <c r="AA5" s="75" t="s">
        <v>123</v>
      </c>
      <c r="AB5" s="75"/>
      <c r="AC5" s="75" t="s">
        <v>130</v>
      </c>
      <c r="AD5" s="75"/>
      <c r="AE5" s="75" t="s">
        <v>132</v>
      </c>
      <c r="AF5" s="75"/>
      <c r="AG5" s="75" t="s">
        <v>135</v>
      </c>
      <c r="AH5" s="75"/>
      <c r="AI5" s="75" t="s">
        <v>137</v>
      </c>
      <c r="AJ5" s="75"/>
      <c r="AK5" s="75" t="s">
        <v>140</v>
      </c>
      <c r="AL5" s="75"/>
      <c r="AM5" s="75" t="s">
        <v>142</v>
      </c>
      <c r="AN5" s="75"/>
      <c r="AO5" s="75" t="s">
        <v>160</v>
      </c>
      <c r="AP5" s="75"/>
      <c r="AQ5" s="75" t="s">
        <v>161</v>
      </c>
      <c r="AR5" s="75"/>
      <c r="AS5" s="75" t="s">
        <v>164</v>
      </c>
      <c r="AT5" s="75"/>
      <c r="AU5" s="75" t="s">
        <v>172</v>
      </c>
      <c r="AV5" s="75"/>
      <c r="AW5" s="75" t="s">
        <v>176</v>
      </c>
      <c r="AX5" s="75"/>
      <c r="AY5" s="75" t="s">
        <v>178</v>
      </c>
      <c r="AZ5" s="75"/>
      <c r="BA5" s="75" t="s">
        <v>179</v>
      </c>
      <c r="BB5" s="75"/>
      <c r="BC5" s="75" t="s">
        <v>181</v>
      </c>
      <c r="BD5" s="75"/>
      <c r="BE5" s="75" t="s">
        <v>183</v>
      </c>
      <c r="BF5" s="75"/>
      <c r="BG5" s="75" t="s">
        <v>184</v>
      </c>
      <c r="BH5" s="75"/>
      <c r="BI5" s="75" t="s">
        <v>185</v>
      </c>
      <c r="BJ5" s="75"/>
      <c r="BK5" s="75" t="s">
        <v>187</v>
      </c>
      <c r="BL5" s="75"/>
      <c r="BM5" s="75" t="s">
        <v>189</v>
      </c>
      <c r="BN5" s="75"/>
      <c r="BO5" s="264"/>
      <c r="BP5" s="75" t="s">
        <v>184</v>
      </c>
      <c r="BQ5" s="75"/>
      <c r="BR5" s="75" t="s">
        <v>185</v>
      </c>
      <c r="BS5" s="75"/>
      <c r="BT5" s="75" t="s">
        <v>187</v>
      </c>
      <c r="BU5" s="75"/>
      <c r="BV5" s="75" t="s">
        <v>189</v>
      </c>
      <c r="BW5" s="75"/>
      <c r="BX5" s="75" t="s">
        <v>192</v>
      </c>
      <c r="BY5" s="75"/>
      <c r="BZ5" s="75" t="s">
        <v>195</v>
      </c>
      <c r="CA5" s="75"/>
      <c r="CB5" s="75" t="s">
        <v>197</v>
      </c>
      <c r="CC5" s="75"/>
      <c r="CD5" s="75" t="s">
        <v>199</v>
      </c>
      <c r="CE5" s="75"/>
    </row>
    <row r="6" spans="1:83" ht="20.25" customHeight="1">
      <c r="B6" s="388"/>
      <c r="C6" s="73" t="s">
        <v>7</v>
      </c>
      <c r="D6" s="73" t="s">
        <v>15</v>
      </c>
      <c r="E6" s="73" t="s">
        <v>7</v>
      </c>
      <c r="F6" s="73" t="s">
        <v>15</v>
      </c>
      <c r="G6" s="73" t="s">
        <v>7</v>
      </c>
      <c r="H6" s="73" t="s">
        <v>15</v>
      </c>
      <c r="I6" s="73" t="s">
        <v>7</v>
      </c>
      <c r="J6" s="73" t="s">
        <v>15</v>
      </c>
      <c r="K6" s="73" t="s">
        <v>7</v>
      </c>
      <c r="L6" s="73" t="s">
        <v>15</v>
      </c>
      <c r="M6" s="73" t="s">
        <v>7</v>
      </c>
      <c r="N6" s="73" t="s">
        <v>15</v>
      </c>
      <c r="O6" s="73" t="s">
        <v>7</v>
      </c>
      <c r="P6" s="73" t="s">
        <v>15</v>
      </c>
      <c r="Q6" s="73" t="s">
        <v>7</v>
      </c>
      <c r="R6" s="73" t="s">
        <v>15</v>
      </c>
      <c r="S6" s="73" t="s">
        <v>7</v>
      </c>
      <c r="T6" s="73" t="s">
        <v>15</v>
      </c>
      <c r="U6" s="73" t="s">
        <v>7</v>
      </c>
      <c r="V6" s="73" t="s">
        <v>15</v>
      </c>
      <c r="W6" s="73" t="s">
        <v>7</v>
      </c>
      <c r="X6" s="73" t="s">
        <v>15</v>
      </c>
      <c r="Y6" s="73" t="s">
        <v>7</v>
      </c>
      <c r="Z6" s="73" t="s">
        <v>15</v>
      </c>
      <c r="AA6" s="73" t="s">
        <v>7</v>
      </c>
      <c r="AB6" s="73" t="s">
        <v>15</v>
      </c>
      <c r="AC6" s="73" t="s">
        <v>7</v>
      </c>
      <c r="AD6" s="73" t="s">
        <v>15</v>
      </c>
      <c r="AE6" s="73" t="s">
        <v>7</v>
      </c>
      <c r="AF6" s="73" t="s">
        <v>15</v>
      </c>
      <c r="AG6" s="73" t="s">
        <v>7</v>
      </c>
      <c r="AH6" s="73" t="s">
        <v>15</v>
      </c>
      <c r="AI6" s="73" t="s">
        <v>7</v>
      </c>
      <c r="AJ6" s="73" t="s">
        <v>15</v>
      </c>
      <c r="AK6" s="73" t="s">
        <v>7</v>
      </c>
      <c r="AL6" s="73" t="s">
        <v>15</v>
      </c>
      <c r="AM6" s="73" t="s">
        <v>7</v>
      </c>
      <c r="AN6" s="73" t="s">
        <v>15</v>
      </c>
      <c r="AO6" s="73" t="s">
        <v>7</v>
      </c>
      <c r="AP6" s="73" t="s">
        <v>15</v>
      </c>
      <c r="AQ6" s="73" t="s">
        <v>7</v>
      </c>
      <c r="AR6" s="73" t="s">
        <v>15</v>
      </c>
      <c r="AS6" s="73" t="s">
        <v>7</v>
      </c>
      <c r="AT6" s="73" t="s">
        <v>15</v>
      </c>
      <c r="AU6" s="73" t="s">
        <v>7</v>
      </c>
      <c r="AV6" s="73" t="s">
        <v>15</v>
      </c>
      <c r="AW6" s="73" t="s">
        <v>7</v>
      </c>
      <c r="AX6" s="73" t="s">
        <v>15</v>
      </c>
      <c r="AY6" s="73" t="s">
        <v>7</v>
      </c>
      <c r="AZ6" s="73" t="s">
        <v>15</v>
      </c>
      <c r="BA6" s="73" t="s">
        <v>7</v>
      </c>
      <c r="BB6" s="73" t="s">
        <v>15</v>
      </c>
      <c r="BC6" s="73" t="s">
        <v>7</v>
      </c>
      <c r="BD6" s="73" t="s">
        <v>15</v>
      </c>
      <c r="BE6" s="73" t="s">
        <v>7</v>
      </c>
      <c r="BF6" s="73" t="s">
        <v>15</v>
      </c>
      <c r="BG6" s="73" t="s">
        <v>7</v>
      </c>
      <c r="BH6" s="73" t="s">
        <v>15</v>
      </c>
      <c r="BI6" s="73" t="s">
        <v>7</v>
      </c>
      <c r="BJ6" s="73" t="s">
        <v>15</v>
      </c>
      <c r="BK6" s="73" t="s">
        <v>7</v>
      </c>
      <c r="BL6" s="73" t="s">
        <v>15</v>
      </c>
      <c r="BM6" s="73" t="s">
        <v>7</v>
      </c>
      <c r="BN6" s="73" t="s">
        <v>15</v>
      </c>
      <c r="BO6" s="264"/>
      <c r="BP6" s="73" t="s">
        <v>7</v>
      </c>
      <c r="BQ6" s="73" t="s">
        <v>15</v>
      </c>
      <c r="BR6" s="73" t="s">
        <v>7</v>
      </c>
      <c r="BS6" s="73" t="s">
        <v>15</v>
      </c>
      <c r="BT6" s="73" t="s">
        <v>7</v>
      </c>
      <c r="BU6" s="73" t="s">
        <v>15</v>
      </c>
      <c r="BV6" s="73" t="s">
        <v>7</v>
      </c>
      <c r="BW6" s="73" t="s">
        <v>15</v>
      </c>
      <c r="BX6" s="73" t="s">
        <v>7</v>
      </c>
      <c r="BY6" s="73" t="s">
        <v>15</v>
      </c>
      <c r="BZ6" s="73" t="s">
        <v>7</v>
      </c>
      <c r="CA6" s="73" t="s">
        <v>15</v>
      </c>
      <c r="CB6" s="73" t="s">
        <v>7</v>
      </c>
      <c r="CC6" s="73" t="s">
        <v>15</v>
      </c>
      <c r="CD6" s="73" t="s">
        <v>7</v>
      </c>
      <c r="CE6" s="73" t="s">
        <v>15</v>
      </c>
    </row>
    <row r="7" spans="1:83" ht="14.4">
      <c r="A7" s="1"/>
      <c r="B7" s="11" t="s">
        <v>16</v>
      </c>
      <c r="C7" s="12">
        <v>97.827719999999999</v>
      </c>
      <c r="D7" s="13">
        <v>1.63612739597363</v>
      </c>
      <c r="E7" s="12">
        <v>99.813240000000008</v>
      </c>
      <c r="F7" s="13">
        <v>1.7127619011974007</v>
      </c>
      <c r="G7" s="12">
        <v>105.17753093000005</v>
      </c>
      <c r="H7" s="13">
        <v>1.736433584915031</v>
      </c>
      <c r="I7" s="12">
        <v>104.98832628999992</v>
      </c>
      <c r="J7" s="13">
        <v>1.7256499460866814</v>
      </c>
      <c r="K7" s="12">
        <v>130.69211000000001</v>
      </c>
      <c r="L7" s="13">
        <v>1.6723249514281191</v>
      </c>
      <c r="M7" s="12">
        <v>140.49181999999999</v>
      </c>
      <c r="N7" s="13">
        <v>1.7167292859501808</v>
      </c>
      <c r="O7" s="12">
        <v>146.21435</v>
      </c>
      <c r="P7" s="13">
        <v>1.6942162049997231</v>
      </c>
      <c r="Q7" s="12">
        <v>161.67972</v>
      </c>
      <c r="R7" s="13">
        <v>1.6413838164635712</v>
      </c>
      <c r="S7" s="12">
        <v>170.34100000000001</v>
      </c>
      <c r="T7" s="13">
        <v>1.6316500316098008</v>
      </c>
      <c r="U7" s="12">
        <v>174.18838743999993</v>
      </c>
      <c r="V7" s="13">
        <v>1.6198759280248665</v>
      </c>
      <c r="W7" s="12">
        <v>277.96326407000004</v>
      </c>
      <c r="X7" s="13">
        <v>1.3688207819965907</v>
      </c>
      <c r="Y7" s="12">
        <v>283.86447992000012</v>
      </c>
      <c r="Z7" s="13">
        <v>1.3423572281261296</v>
      </c>
      <c r="AA7" s="12">
        <v>302.33960734999999</v>
      </c>
      <c r="AB7" s="13">
        <v>1.383819747619379</v>
      </c>
      <c r="AC7" s="12">
        <v>310.1433449700001</v>
      </c>
      <c r="AD7" s="13">
        <v>2.357137690426768</v>
      </c>
      <c r="AE7" s="12">
        <v>293.67189735999995</v>
      </c>
      <c r="AF7" s="13">
        <v>2.3982243346526726</v>
      </c>
      <c r="AG7" s="12">
        <v>296.73363290000015</v>
      </c>
      <c r="AH7" s="13">
        <v>2.2849421604185998</v>
      </c>
      <c r="AI7" s="12">
        <v>334.24898829000006</v>
      </c>
      <c r="AJ7" s="13">
        <v>2.5411466996667302</v>
      </c>
      <c r="AK7" s="12">
        <v>352.64797610999995</v>
      </c>
      <c r="AL7" s="13">
        <v>2.5750439262694087</v>
      </c>
      <c r="AM7" s="12">
        <v>344.56774155000005</v>
      </c>
      <c r="AN7" s="42">
        <v>1.4960986392946349</v>
      </c>
      <c r="AO7" s="12">
        <v>373.85142483000016</v>
      </c>
      <c r="AP7" s="42">
        <v>1.451260830517721</v>
      </c>
      <c r="AQ7" s="12">
        <v>396.82653782999995</v>
      </c>
      <c r="AR7" s="42">
        <v>1.5548639028027744</v>
      </c>
      <c r="AS7" s="12">
        <v>408.39138421000007</v>
      </c>
      <c r="AT7" s="42">
        <v>1.5707893826889268</v>
      </c>
      <c r="AU7" s="12">
        <v>407.35958771999987</v>
      </c>
      <c r="AV7" s="42">
        <v>1.6175781797346356</v>
      </c>
      <c r="AW7" s="12">
        <v>422.80904632999994</v>
      </c>
      <c r="AX7" s="42">
        <v>1.5340557078739721</v>
      </c>
      <c r="AY7" s="12">
        <v>454.61784778999998</v>
      </c>
      <c r="AZ7" s="42">
        <v>1.7150117757083383</v>
      </c>
      <c r="BA7" s="12">
        <v>457.59139177000014</v>
      </c>
      <c r="BB7" s="42">
        <v>1.6520612749681376</v>
      </c>
      <c r="BC7" s="12">
        <v>451.95030618999988</v>
      </c>
      <c r="BD7" s="42">
        <v>1.7640731127260121</v>
      </c>
      <c r="BE7" s="12">
        <v>478.79357893000019</v>
      </c>
      <c r="BF7" s="42">
        <v>1.6238584883095077</v>
      </c>
      <c r="BG7" s="12">
        <v>533.38879282000005</v>
      </c>
      <c r="BH7" s="42">
        <v>1.8921804252337573</v>
      </c>
      <c r="BI7" s="12">
        <v>512.42917148000004</v>
      </c>
      <c r="BJ7" s="42">
        <v>1.7954632538371302</v>
      </c>
      <c r="BK7" s="12">
        <v>547.74655780999979</v>
      </c>
      <c r="BL7" s="42">
        <v>1.8653244813731533</v>
      </c>
      <c r="BM7" s="12">
        <v>570.54610737999997</v>
      </c>
      <c r="BN7" s="42">
        <v>1.7834353284341089</v>
      </c>
      <c r="BO7" s="1"/>
      <c r="BP7" s="12">
        <v>533.38879282000005</v>
      </c>
      <c r="BQ7" s="42">
        <v>1.8921804252337573</v>
      </c>
      <c r="BR7" s="12">
        <v>512.42917148000004</v>
      </c>
      <c r="BS7" s="42">
        <v>1.7954632538371302</v>
      </c>
      <c r="BT7" s="12">
        <v>547.74655780999979</v>
      </c>
      <c r="BU7" s="42">
        <v>1.8653244813731533</v>
      </c>
      <c r="BV7" s="12">
        <v>570.54610737999997</v>
      </c>
      <c r="BW7" s="42">
        <v>1.7834353284341089</v>
      </c>
      <c r="BX7" s="12">
        <v>684.09378011999968</v>
      </c>
      <c r="BY7" s="42">
        <v>2.020254012563341</v>
      </c>
      <c r="BZ7" s="12">
        <v>659.53737380000018</v>
      </c>
      <c r="CA7" s="42">
        <v>1.8520191373879606</v>
      </c>
      <c r="CB7" s="12">
        <v>671.78024099999959</v>
      </c>
      <c r="CC7" s="42">
        <v>1.9141128179651652</v>
      </c>
      <c r="CD7" s="12">
        <v>677.03762373000006</v>
      </c>
      <c r="CE7" s="42">
        <v>1.8009899963277018</v>
      </c>
    </row>
    <row r="8" spans="1:83" ht="14.4" outlineLevel="1">
      <c r="A8" s="1"/>
      <c r="B8" s="15" t="s">
        <v>81</v>
      </c>
      <c r="C8" s="16">
        <v>-36.361461179999999</v>
      </c>
      <c r="D8" s="17">
        <v>-0.60813011684448581</v>
      </c>
      <c r="E8" s="16">
        <v>-39.376038820000005</v>
      </c>
      <c r="F8" s="17">
        <v>-0.67567969049963572</v>
      </c>
      <c r="G8" s="16">
        <v>-42.581793870638947</v>
      </c>
      <c r="H8" s="17">
        <v>-0.70300620606997211</v>
      </c>
      <c r="I8" s="16">
        <v>-42.059758279361056</v>
      </c>
      <c r="J8" s="17">
        <v>-0.69131895108715058</v>
      </c>
      <c r="K8" s="16">
        <v>-50.242740799999993</v>
      </c>
      <c r="L8" s="17">
        <v>-0.64290177171349949</v>
      </c>
      <c r="M8" s="16">
        <v>-55.501210040000018</v>
      </c>
      <c r="N8" s="17">
        <v>-0.67819288469136663</v>
      </c>
      <c r="O8" s="16">
        <v>-56.814089160000009</v>
      </c>
      <c r="P8" s="17">
        <v>-0.6583167146533232</v>
      </c>
      <c r="Q8" s="16">
        <v>-59.068959999999997</v>
      </c>
      <c r="R8" s="17">
        <v>-0.59967220996754589</v>
      </c>
      <c r="S8" s="16">
        <v>-62.534999999999997</v>
      </c>
      <c r="T8" s="17">
        <v>-0.59900572807908192</v>
      </c>
      <c r="U8" s="16">
        <v>-62.867113990000007</v>
      </c>
      <c r="V8" s="17">
        <v>-0.5846367034764276</v>
      </c>
      <c r="W8" s="16">
        <v>-145.57131869999998</v>
      </c>
      <c r="X8" s="17">
        <v>-0.3431640383835709</v>
      </c>
      <c r="Y8" s="16">
        <v>-140.12903617999999</v>
      </c>
      <c r="Z8" s="17">
        <v>-0.31454767637805392</v>
      </c>
      <c r="AA8" s="16">
        <v>-163.36463347</v>
      </c>
      <c r="AB8" s="17">
        <v>-0.36210207664523475</v>
      </c>
      <c r="AC8" s="16">
        <v>-173.28878827</v>
      </c>
      <c r="AD8" s="17">
        <v>-1.3170217603705523</v>
      </c>
      <c r="AE8" s="16">
        <v>-166.30130817000006</v>
      </c>
      <c r="AF8" s="17">
        <v>-1.3580728960557</v>
      </c>
      <c r="AG8" s="16">
        <v>-161.92196492000002</v>
      </c>
      <c r="AH8" s="17">
        <v>-1.2468499803263435</v>
      </c>
      <c r="AI8" s="16">
        <v>-197.8752302989173</v>
      </c>
      <c r="AJ8" s="17">
        <v>-1.504357547923598</v>
      </c>
      <c r="AK8" s="16">
        <v>-210.4764596427851</v>
      </c>
      <c r="AL8" s="17">
        <v>-1.5369041246298907</v>
      </c>
      <c r="AM8" s="16">
        <v>-109.16348875999989</v>
      </c>
      <c r="AN8" s="17">
        <v>-0.47398327614714281</v>
      </c>
      <c r="AO8" s="16">
        <v>-109.57814972000007</v>
      </c>
      <c r="AP8" s="17">
        <v>-0.42537346658918285</v>
      </c>
      <c r="AQ8" s="16">
        <v>-135.98867200000001</v>
      </c>
      <c r="AR8" s="17">
        <v>-0.53283703866969878</v>
      </c>
      <c r="AS8" s="16">
        <v>-139.95115763000004</v>
      </c>
      <c r="AT8" s="17">
        <v>-0.53829194493287136</v>
      </c>
      <c r="AU8" s="16">
        <v>-149.09940768999991</v>
      </c>
      <c r="AV8" s="17">
        <v>-0.592056639296479</v>
      </c>
      <c r="AW8" s="16">
        <v>-138.92467967000005</v>
      </c>
      <c r="AX8" s="17">
        <v>-0.5040530699666943</v>
      </c>
      <c r="AY8" s="16">
        <v>-181.56235021749998</v>
      </c>
      <c r="AZ8" s="17">
        <v>-0.68493036549706521</v>
      </c>
      <c r="BA8" s="16">
        <v>-171.79625973999998</v>
      </c>
      <c r="BB8" s="17">
        <v>-0.62024319732718569</v>
      </c>
      <c r="BC8" s="16">
        <v>-187.90891070000001</v>
      </c>
      <c r="BD8" s="17">
        <v>-0.73345465744224314</v>
      </c>
      <c r="BE8" s="16">
        <v>-174.03673479000008</v>
      </c>
      <c r="BF8" s="17">
        <v>-0.59025651450461514</v>
      </c>
      <c r="BG8" s="16">
        <v>-243.02734373000004</v>
      </c>
      <c r="BH8" s="17">
        <v>-0.86213206725107505</v>
      </c>
      <c r="BI8" s="16">
        <v>-217.87729200000004</v>
      </c>
      <c r="BJ8" s="17">
        <v>-0.76340437548023299</v>
      </c>
      <c r="BK8" s="16">
        <v>-244.63267871999983</v>
      </c>
      <c r="BL8" s="17">
        <v>-0.83308478721393486</v>
      </c>
      <c r="BM8" s="16">
        <v>-239.28924954000001</v>
      </c>
      <c r="BN8" s="17">
        <v>-0.74797969142902088</v>
      </c>
      <c r="BO8" s="1"/>
      <c r="BP8" s="16">
        <v>-243.02734373000004</v>
      </c>
      <c r="BQ8" s="17">
        <v>-0.86213206725107505</v>
      </c>
      <c r="BR8" s="16">
        <v>-217.87729200000004</v>
      </c>
      <c r="BS8" s="17">
        <v>-0.76340437548023299</v>
      </c>
      <c r="BT8" s="16">
        <v>-244.63267871999983</v>
      </c>
      <c r="BU8" s="17">
        <v>-0.83308478721393486</v>
      </c>
      <c r="BV8" s="16">
        <v>-239.28924954000001</v>
      </c>
      <c r="BW8" s="17">
        <v>-0.74797969142902088</v>
      </c>
      <c r="BX8" s="16">
        <v>-334.55587091000001</v>
      </c>
      <c r="BY8" s="17">
        <v>-0.98800465707200325</v>
      </c>
      <c r="BZ8" s="16">
        <v>-292.10005552999991</v>
      </c>
      <c r="CA8" s="17">
        <v>-0.82023387053376062</v>
      </c>
      <c r="CB8" s="16">
        <v>-308.85715345999989</v>
      </c>
      <c r="CC8" s="17">
        <v>-0.88003099864620782</v>
      </c>
      <c r="CD8" s="16">
        <v>-288.44789512999995</v>
      </c>
      <c r="CE8" s="17">
        <v>-0.76730118885990184</v>
      </c>
    </row>
    <row r="9" spans="1:83" ht="14.4" outlineLevel="1">
      <c r="A9" s="1"/>
      <c r="B9" s="19" t="s">
        <v>17</v>
      </c>
      <c r="C9" s="20">
        <v>-1.6740200000000001</v>
      </c>
      <c r="D9" s="21">
        <v>-2.7997279129144341E-2</v>
      </c>
      <c r="E9" s="20">
        <v>-2.1610100000000001</v>
      </c>
      <c r="F9" s="21">
        <v>-3.7082210697765093E-2</v>
      </c>
      <c r="G9" s="20">
        <v>-2.0247300000000004</v>
      </c>
      <c r="H9" s="21">
        <v>-3.3427378845058899E-2</v>
      </c>
      <c r="I9" s="20">
        <v>-2.0886934299999989</v>
      </c>
      <c r="J9" s="21">
        <v>-3.4330994999530885E-2</v>
      </c>
      <c r="K9" s="20">
        <v>-2.29942</v>
      </c>
      <c r="L9" s="21">
        <v>-2.9423179714619691E-2</v>
      </c>
      <c r="M9" s="20">
        <v>-3.1537000000000006</v>
      </c>
      <c r="N9" s="21">
        <v>-3.8536401258814121E-2</v>
      </c>
      <c r="O9" s="20">
        <v>-3.0981999999999998</v>
      </c>
      <c r="P9" s="21">
        <v>-3.5899490346399943E-2</v>
      </c>
      <c r="Q9" s="20">
        <v>-4.1086800000000006</v>
      </c>
      <c r="R9" s="21">
        <v>-4.1711606496025268E-2</v>
      </c>
      <c r="S9" s="20">
        <v>-3.4079999999999999</v>
      </c>
      <c r="T9" s="21">
        <v>-3.2644303530718975E-2</v>
      </c>
      <c r="U9" s="20">
        <v>-3.7893418826299174</v>
      </c>
      <c r="V9" s="21">
        <v>-3.5239224548438905E-2</v>
      </c>
      <c r="W9" s="20">
        <v>-5.2100554680940201</v>
      </c>
      <c r="X9" s="21">
        <v>-2.5656743613019655E-2</v>
      </c>
      <c r="Y9" s="20">
        <v>-5.88080711927606</v>
      </c>
      <c r="Z9" s="21">
        <v>-2.7809551748075638E-2</v>
      </c>
      <c r="AA9" s="20">
        <v>-4.7449186400000007</v>
      </c>
      <c r="AB9" s="21">
        <v>-2.1717670974144329E-2</v>
      </c>
      <c r="AC9" s="20">
        <v>-5.2783037599999991</v>
      </c>
      <c r="AD9" s="21">
        <v>-4.0115930056215776E-2</v>
      </c>
      <c r="AE9" s="20">
        <v>-4.9166998199999998</v>
      </c>
      <c r="AF9" s="21">
        <v>-4.0151438596972386E-2</v>
      </c>
      <c r="AG9" s="20">
        <v>-4.9468346200000033</v>
      </c>
      <c r="AH9" s="21">
        <v>-3.809218009225649E-2</v>
      </c>
      <c r="AI9" s="20">
        <v>-4.8390503200000001</v>
      </c>
      <c r="AJ9" s="21">
        <v>-3.6789151743132215E-2</v>
      </c>
      <c r="AK9" s="20">
        <v>-5.2231822999999995</v>
      </c>
      <c r="AL9" s="21">
        <v>-3.8139801639517995E-2</v>
      </c>
      <c r="AM9" s="20">
        <v>-5.0934079699999986</v>
      </c>
      <c r="AN9" s="21">
        <v>-2.2115363147492077E-2</v>
      </c>
      <c r="AO9" s="20">
        <v>-6.6687033000981879</v>
      </c>
      <c r="AP9" s="21">
        <v>-2.5887363928538215E-2</v>
      </c>
      <c r="AQ9" s="20">
        <v>-5.621613710000001</v>
      </c>
      <c r="AR9" s="21">
        <v>-2.2026864133075579E-2</v>
      </c>
      <c r="AS9" s="20">
        <v>-8.4490471700000001</v>
      </c>
      <c r="AT9" s="21">
        <v>-3.2497437756055743E-2</v>
      </c>
      <c r="AU9" s="20">
        <v>-6.427166439999997</v>
      </c>
      <c r="AV9" s="21">
        <v>-2.5521540438156493E-2</v>
      </c>
      <c r="AW9" s="20">
        <v>-8.2691825700000017</v>
      </c>
      <c r="AX9" s="21">
        <v>-3.0002637907277876E-2</v>
      </c>
      <c r="AY9" s="20">
        <v>-7.9740245300000003</v>
      </c>
      <c r="AZ9" s="21">
        <v>-3.0081410211273196E-2</v>
      </c>
      <c r="BA9" s="20">
        <v>-8.8130377799999984</v>
      </c>
      <c r="BB9" s="21">
        <v>-3.1818077640952035E-2</v>
      </c>
      <c r="BC9" s="20">
        <v>-7.8443575499999989</v>
      </c>
      <c r="BD9" s="21">
        <v>-3.0618455283769164E-2</v>
      </c>
      <c r="BE9" s="20">
        <v>-9.9075192900000015</v>
      </c>
      <c r="BF9" s="21">
        <v>-3.3601973804892694E-2</v>
      </c>
      <c r="BG9" s="20">
        <v>-8.4703642299999995</v>
      </c>
      <c r="BH9" s="21">
        <v>-3.0048357982682454E-2</v>
      </c>
      <c r="BI9" s="20">
        <v>-9.1496745700000037</v>
      </c>
      <c r="BJ9" s="21">
        <v>-3.2058878356897427E-2</v>
      </c>
      <c r="BK9" s="20">
        <v>-9.467082900000003</v>
      </c>
      <c r="BL9" s="21">
        <v>-3.2239694159218624E-2</v>
      </c>
      <c r="BM9" s="20">
        <v>-11.342758189999998</v>
      </c>
      <c r="BN9" s="21">
        <v>-3.545563700508815E-2</v>
      </c>
      <c r="BO9" s="1"/>
      <c r="BP9" s="20">
        <v>-8.4703642299999995</v>
      </c>
      <c r="BQ9" s="21">
        <v>-3.0048357982682454E-2</v>
      </c>
      <c r="BR9" s="20">
        <v>-9.1496745700000037</v>
      </c>
      <c r="BS9" s="21">
        <v>-3.2058878356897427E-2</v>
      </c>
      <c r="BT9" s="20">
        <v>-9.467082900000003</v>
      </c>
      <c r="BU9" s="21">
        <v>-3.2239694159218624E-2</v>
      </c>
      <c r="BV9" s="20">
        <v>-11.342758189999998</v>
      </c>
      <c r="BW9" s="21">
        <v>-3.545563700508815E-2</v>
      </c>
      <c r="BX9" s="20">
        <v>-10.920202789999998</v>
      </c>
      <c r="BY9" s="21">
        <v>-3.2249355491337714E-2</v>
      </c>
      <c r="BZ9" s="20">
        <v>-11.319306050000002</v>
      </c>
      <c r="CA9" s="21">
        <v>-3.1785266854200099E-2</v>
      </c>
      <c r="CB9" s="20">
        <v>-11.9614124</v>
      </c>
      <c r="CC9" s="21">
        <v>-3.4081819318957138E-2</v>
      </c>
      <c r="CD9" s="20">
        <v>-12.664473539999996</v>
      </c>
      <c r="CE9" s="21">
        <v>-3.3688807467800112E-2</v>
      </c>
    </row>
    <row r="10" spans="1:83" ht="14.4">
      <c r="A10" s="1"/>
      <c r="B10" s="23" t="s">
        <v>18</v>
      </c>
      <c r="C10" s="24">
        <v>59.792238820000001</v>
      </c>
      <c r="D10" s="25">
        <v>1</v>
      </c>
      <c r="E10" s="24">
        <v>58.276191180000005</v>
      </c>
      <c r="F10" s="25">
        <v>1</v>
      </c>
      <c r="G10" s="24">
        <v>60.571007059361101</v>
      </c>
      <c r="H10" s="25">
        <v>1</v>
      </c>
      <c r="I10" s="24">
        <v>60.839874580638863</v>
      </c>
      <c r="J10" s="25">
        <v>1</v>
      </c>
      <c r="K10" s="24">
        <v>78.149949200000023</v>
      </c>
      <c r="L10" s="25">
        <v>1</v>
      </c>
      <c r="M10" s="24">
        <v>81.836909959999971</v>
      </c>
      <c r="N10" s="25">
        <v>1</v>
      </c>
      <c r="O10" s="24">
        <v>86.302060839999982</v>
      </c>
      <c r="P10" s="25">
        <v>1</v>
      </c>
      <c r="Q10" s="24">
        <v>98.502079999999992</v>
      </c>
      <c r="R10" s="25">
        <v>1</v>
      </c>
      <c r="S10" s="24">
        <v>104.39800000000001</v>
      </c>
      <c r="T10" s="25">
        <v>1</v>
      </c>
      <c r="U10" s="24">
        <v>107.53193156737001</v>
      </c>
      <c r="V10" s="25">
        <v>1</v>
      </c>
      <c r="W10" s="24">
        <v>127.18188990190603</v>
      </c>
      <c r="X10" s="25">
        <v>1</v>
      </c>
      <c r="Y10" s="24">
        <v>137.85463662072408</v>
      </c>
      <c r="Z10" s="25">
        <v>1</v>
      </c>
      <c r="AA10" s="24">
        <v>134.23005523999998</v>
      </c>
      <c r="AB10" s="25">
        <v>1</v>
      </c>
      <c r="AC10" s="24">
        <v>131.5762529400001</v>
      </c>
      <c r="AD10" s="25">
        <v>1</v>
      </c>
      <c r="AE10" s="24">
        <v>122.45388936999989</v>
      </c>
      <c r="AF10" s="25">
        <v>1</v>
      </c>
      <c r="AG10" s="24">
        <v>129.86483336000012</v>
      </c>
      <c r="AH10" s="25">
        <v>1</v>
      </c>
      <c r="AI10" s="24">
        <v>131.53470767108274</v>
      </c>
      <c r="AJ10" s="25">
        <v>1</v>
      </c>
      <c r="AK10" s="24">
        <v>136.94833416721485</v>
      </c>
      <c r="AL10" s="25">
        <v>1</v>
      </c>
      <c r="AM10" s="24">
        <v>230.31084482000017</v>
      </c>
      <c r="AN10" s="25">
        <v>1</v>
      </c>
      <c r="AO10" s="24">
        <v>257.60457180990193</v>
      </c>
      <c r="AP10" s="25">
        <v>1</v>
      </c>
      <c r="AQ10" s="24">
        <v>255.21625211999995</v>
      </c>
      <c r="AR10" s="25">
        <v>1</v>
      </c>
      <c r="AS10" s="24">
        <v>259.99117941000009</v>
      </c>
      <c r="AT10" s="25">
        <v>1</v>
      </c>
      <c r="AU10" s="24">
        <v>251.83301358999995</v>
      </c>
      <c r="AV10" s="25">
        <v>1</v>
      </c>
      <c r="AW10" s="24">
        <v>275.6151840899999</v>
      </c>
      <c r="AX10" s="25">
        <v>1</v>
      </c>
      <c r="AY10" s="24">
        <v>265.08147304250002</v>
      </c>
      <c r="AZ10" s="25">
        <v>1</v>
      </c>
      <c r="BA10" s="24">
        <v>276.98209425000016</v>
      </c>
      <c r="BB10" s="25">
        <v>1</v>
      </c>
      <c r="BC10" s="24">
        <v>256.19703793999992</v>
      </c>
      <c r="BD10" s="25">
        <v>1</v>
      </c>
      <c r="BE10" s="24">
        <v>294.84932485000013</v>
      </c>
      <c r="BF10" s="25">
        <v>1</v>
      </c>
      <c r="BG10" s="24">
        <v>281.89108486000003</v>
      </c>
      <c r="BH10" s="25">
        <v>1</v>
      </c>
      <c r="BI10" s="24">
        <v>285.40220491000002</v>
      </c>
      <c r="BJ10" s="25">
        <v>1</v>
      </c>
      <c r="BK10" s="24">
        <v>293.64679618999998</v>
      </c>
      <c r="BL10" s="25">
        <v>1</v>
      </c>
      <c r="BM10" s="24">
        <v>319.91409964999997</v>
      </c>
      <c r="BN10" s="25">
        <v>1</v>
      </c>
      <c r="BO10" s="1"/>
      <c r="BP10" s="24">
        <v>281.89108486000003</v>
      </c>
      <c r="BQ10" s="25">
        <v>1</v>
      </c>
      <c r="BR10" s="24">
        <v>285.40220491000002</v>
      </c>
      <c r="BS10" s="25">
        <v>1</v>
      </c>
      <c r="BT10" s="24">
        <v>293.64679618999998</v>
      </c>
      <c r="BU10" s="25">
        <v>1</v>
      </c>
      <c r="BV10" s="24">
        <v>319.91409964999997</v>
      </c>
      <c r="BW10" s="25">
        <v>1</v>
      </c>
      <c r="BX10" s="24">
        <v>338.61770641999965</v>
      </c>
      <c r="BY10" s="25">
        <v>1</v>
      </c>
      <c r="BZ10" s="24">
        <v>356.11801222000031</v>
      </c>
      <c r="CA10" s="25">
        <v>1</v>
      </c>
      <c r="CB10" s="24">
        <v>350.96167513999967</v>
      </c>
      <c r="CC10" s="25">
        <v>1</v>
      </c>
      <c r="CD10" s="24">
        <v>375.92525506000015</v>
      </c>
      <c r="CE10" s="25">
        <v>1</v>
      </c>
    </row>
    <row r="11" spans="1:83" ht="14.4">
      <c r="A11" s="1"/>
      <c r="B11" s="27" t="s">
        <v>19</v>
      </c>
      <c r="C11" s="28">
        <v>-34.014338334391446</v>
      </c>
      <c r="D11" s="29">
        <v>-0.56887547624348089</v>
      </c>
      <c r="E11" s="28">
        <v>-47.66467018560855</v>
      </c>
      <c r="F11" s="29">
        <v>-0.81790983968709918</v>
      </c>
      <c r="G11" s="28">
        <v>-45.665992711173942</v>
      </c>
      <c r="H11" s="29">
        <v>-0.75392493749394207</v>
      </c>
      <c r="I11" s="28">
        <v>-51.048747966966204</v>
      </c>
      <c r="J11" s="29">
        <v>-0.83906727814346116</v>
      </c>
      <c r="K11" s="28">
        <v>-42.311280000000004</v>
      </c>
      <c r="L11" s="29">
        <v>-0.54141148437240427</v>
      </c>
      <c r="M11" s="28">
        <v>-64.507160533610318</v>
      </c>
      <c r="N11" s="29">
        <v>-0.78824042311885867</v>
      </c>
      <c r="O11" s="28">
        <v>-62.19044636000001</v>
      </c>
      <c r="P11" s="29">
        <v>-0.72061368818640625</v>
      </c>
      <c r="Q11" s="28">
        <v>-75.70761063999997</v>
      </c>
      <c r="R11" s="29">
        <v>-0.7685889540606653</v>
      </c>
      <c r="S11" s="28">
        <v>-55.381</v>
      </c>
      <c r="T11" s="29">
        <v>-0.53047951110174518</v>
      </c>
      <c r="U11" s="28">
        <v>-75.761274839999999</v>
      </c>
      <c r="V11" s="29">
        <v>-0.70454676797593541</v>
      </c>
      <c r="W11" s="28">
        <v>-102.7531853291111</v>
      </c>
      <c r="X11" s="29">
        <v>-0.50600461886724069</v>
      </c>
      <c r="Y11" s="28">
        <v>-124.60607261701274</v>
      </c>
      <c r="Z11" s="29">
        <v>-0.58924548183342962</v>
      </c>
      <c r="AA11" s="28">
        <v>-96.372322480000008</v>
      </c>
      <c r="AB11" s="29">
        <v>-0.44109974257319895</v>
      </c>
      <c r="AC11" s="28">
        <v>-126.91729024999997</v>
      </c>
      <c r="AD11" s="29">
        <v>-0.96459115846592269</v>
      </c>
      <c r="AE11" s="28">
        <v>-113.05021061999997</v>
      </c>
      <c r="AF11" s="29">
        <v>-0.92320636936580858</v>
      </c>
      <c r="AG11" s="28">
        <v>-132.28218325333333</v>
      </c>
      <c r="AH11" s="29">
        <v>-1.0186143533302201</v>
      </c>
      <c r="AI11" s="28">
        <v>-116.85657830999997</v>
      </c>
      <c r="AJ11" s="29">
        <v>-0.88840869743834405</v>
      </c>
      <c r="AK11" s="28">
        <v>-151.18653352999993</v>
      </c>
      <c r="AL11" s="29">
        <v>-1.1039676710882818</v>
      </c>
      <c r="AM11" s="28">
        <v>-141.37083011256144</v>
      </c>
      <c r="AN11" s="29">
        <v>-0.61382619747259426</v>
      </c>
      <c r="AO11" s="28">
        <v>-164.29913553000003</v>
      </c>
      <c r="AP11" s="29">
        <v>-0.63779588372850693</v>
      </c>
      <c r="AQ11" s="28">
        <v>-125.27819764999998</v>
      </c>
      <c r="AR11" s="29">
        <v>-0.49087076786589401</v>
      </c>
      <c r="AS11" s="28">
        <v>-157.26500108000002</v>
      </c>
      <c r="AT11" s="29">
        <v>-0.60488590973310197</v>
      </c>
      <c r="AU11" s="28">
        <v>-144.27655978999994</v>
      </c>
      <c r="AV11" s="29">
        <v>-0.57290566369066798</v>
      </c>
      <c r="AW11" s="28">
        <v>-172.69962413600015</v>
      </c>
      <c r="AX11" s="29">
        <v>-0.62659691521061656</v>
      </c>
      <c r="AY11" s="28">
        <v>-126.96585757999998</v>
      </c>
      <c r="AZ11" s="29">
        <v>-0.47896918680410294</v>
      </c>
      <c r="BA11" s="28">
        <v>-169.02200316999998</v>
      </c>
      <c r="BB11" s="29">
        <v>-0.61022718319633718</v>
      </c>
      <c r="BC11" s="28">
        <v>-150.92994561</v>
      </c>
      <c r="BD11" s="29">
        <v>-0.58911666904340654</v>
      </c>
      <c r="BE11" s="28">
        <v>-184.20592928185232</v>
      </c>
      <c r="BF11" s="29">
        <v>-0.62474597618822469</v>
      </c>
      <c r="BG11" s="28">
        <v>-130.22513242000002</v>
      </c>
      <c r="BH11" s="29">
        <v>-0.46196967344559958</v>
      </c>
      <c r="BI11" s="28">
        <v>-168.30124072168789</v>
      </c>
      <c r="BJ11" s="29">
        <v>-0.58969846001981918</v>
      </c>
      <c r="BK11" s="28">
        <v>-159.66917820550967</v>
      </c>
      <c r="BL11" s="29">
        <v>-0.54374568453387107</v>
      </c>
      <c r="BM11" s="28">
        <v>-184.08959269280237</v>
      </c>
      <c r="BN11" s="29">
        <v>-0.57543444597848126</v>
      </c>
      <c r="BO11" s="1"/>
      <c r="BP11" s="28">
        <v>-111.40900975</v>
      </c>
      <c r="BQ11" s="29">
        <v>-0.39522005389184545</v>
      </c>
      <c r="BR11" s="28">
        <v>-149.3640481616878</v>
      </c>
      <c r="BS11" s="29">
        <v>-0.52334581020069171</v>
      </c>
      <c r="BT11" s="28">
        <v>-136.39234308550957</v>
      </c>
      <c r="BU11" s="29">
        <v>-0.46447754532032709</v>
      </c>
      <c r="BV11" s="28">
        <v>-161.91489316280263</v>
      </c>
      <c r="BW11" s="29">
        <v>-0.50611990324885525</v>
      </c>
      <c r="BX11" s="28">
        <v>-126.31080679000002</v>
      </c>
      <c r="BY11" s="29">
        <v>-0.37301890714873664</v>
      </c>
      <c r="BZ11" s="28">
        <v>-149.25879953999998</v>
      </c>
      <c r="CA11" s="29">
        <v>-0.41912735222107167</v>
      </c>
      <c r="CB11" s="28">
        <v>-140.22713574380003</v>
      </c>
      <c r="CC11" s="29">
        <v>-0.39955113528525016</v>
      </c>
      <c r="CD11" s="28">
        <v>-159.31656782000005</v>
      </c>
      <c r="CE11" s="29">
        <v>-0.42379852291267867</v>
      </c>
    </row>
    <row r="12" spans="1:83" ht="14.4" outlineLevel="1">
      <c r="A12" s="1"/>
      <c r="B12" s="31" t="s">
        <v>20</v>
      </c>
      <c r="C12" s="16">
        <v>-24.05485749</v>
      </c>
      <c r="D12" s="17">
        <v>-0.40230735568232062</v>
      </c>
      <c r="E12" s="16">
        <v>-35.008820370000002</v>
      </c>
      <c r="F12" s="17">
        <v>-0.60073967878008461</v>
      </c>
      <c r="G12" s="16">
        <v>-34.495761999999999</v>
      </c>
      <c r="H12" s="17">
        <v>-0.56950946789102075</v>
      </c>
      <c r="I12" s="16">
        <v>-37.423909460000004</v>
      </c>
      <c r="J12" s="17">
        <v>-0.61512141039011037</v>
      </c>
      <c r="K12" s="16">
        <v>-30.610019999999999</v>
      </c>
      <c r="L12" s="17">
        <v>-0.39168317207300229</v>
      </c>
      <c r="M12" s="16">
        <v>-43.883869293610324</v>
      </c>
      <c r="N12" s="17">
        <v>-0.53623565839741216</v>
      </c>
      <c r="O12" s="16">
        <v>-45.099954600000004</v>
      </c>
      <c r="P12" s="17">
        <v>-0.52258259143560004</v>
      </c>
      <c r="Q12" s="16">
        <v>-47.654912399999972</v>
      </c>
      <c r="R12" s="17">
        <v>-0.48379600105906367</v>
      </c>
      <c r="S12" s="16">
        <v>-39.642000000000003</v>
      </c>
      <c r="T12" s="17">
        <v>-0.37971991800609206</v>
      </c>
      <c r="U12" s="16">
        <v>-55.999844260000003</v>
      </c>
      <c r="V12" s="17">
        <v>-0.52077409420396625</v>
      </c>
      <c r="W12" s="16">
        <v>-78.734965679111127</v>
      </c>
      <c r="X12" s="17">
        <v>-0.3877277008238566</v>
      </c>
      <c r="Y12" s="16">
        <v>-86.773611247012724</v>
      </c>
      <c r="Z12" s="17">
        <v>-0.41034082284920453</v>
      </c>
      <c r="AA12" s="16">
        <v>-76.298314960000013</v>
      </c>
      <c r="AB12" s="17">
        <v>-0.34922025558333158</v>
      </c>
      <c r="AC12" s="16">
        <v>-95.718319819999977</v>
      </c>
      <c r="AD12" s="17">
        <v>-0.72747412759693308</v>
      </c>
      <c r="AE12" s="16">
        <v>-84.89716310999998</v>
      </c>
      <c r="AF12" s="17">
        <v>-0.69329903318529484</v>
      </c>
      <c r="AG12" s="16">
        <v>-94.427914283333337</v>
      </c>
      <c r="AH12" s="17">
        <v>-0.72712459439707122</v>
      </c>
      <c r="AI12" s="16">
        <v>-86.37679777999999</v>
      </c>
      <c r="AJ12" s="17">
        <v>-0.65668445469156966</v>
      </c>
      <c r="AK12" s="16">
        <v>-109.15504583999996</v>
      </c>
      <c r="AL12" s="17">
        <v>-0.79705274623290345</v>
      </c>
      <c r="AM12" s="16">
        <v>-102.88743382256145</v>
      </c>
      <c r="AN12" s="17">
        <v>-0.44673290961601608</v>
      </c>
      <c r="AO12" s="16">
        <v>-113.51104615000003</v>
      </c>
      <c r="AP12" s="17">
        <v>-0.4406406507170415</v>
      </c>
      <c r="AQ12" s="16">
        <v>-90.530001939999991</v>
      </c>
      <c r="AR12" s="17">
        <v>-0.354718797051505</v>
      </c>
      <c r="AS12" s="16">
        <v>-114.76474527000002</v>
      </c>
      <c r="AT12" s="17">
        <v>-0.44141784167615422</v>
      </c>
      <c r="AU12" s="16">
        <v>-102.30123134999991</v>
      </c>
      <c r="AV12" s="17">
        <v>-0.40622645097895216</v>
      </c>
      <c r="AW12" s="16">
        <v>-113.79345021600008</v>
      </c>
      <c r="AX12" s="17">
        <v>-0.41287075888693331</v>
      </c>
      <c r="AY12" s="16">
        <v>-90.825169279999997</v>
      </c>
      <c r="AZ12" s="17">
        <v>-0.34263114746400314</v>
      </c>
      <c r="BA12" s="16">
        <v>-117.21024774999999</v>
      </c>
      <c r="BB12" s="17">
        <v>-0.42316904299311009</v>
      </c>
      <c r="BC12" s="16">
        <v>-104.01270642999997</v>
      </c>
      <c r="BD12" s="17">
        <v>-0.40598715452111989</v>
      </c>
      <c r="BE12" s="16">
        <v>-119.90322807185238</v>
      </c>
      <c r="BF12" s="17">
        <v>-0.40665932721009695</v>
      </c>
      <c r="BG12" s="16">
        <v>-90.662873689999998</v>
      </c>
      <c r="BH12" s="17">
        <v>-0.32162377087954847</v>
      </c>
      <c r="BI12" s="16">
        <v>-115.6900097016878</v>
      </c>
      <c r="BJ12" s="17">
        <v>-0.40535779931402421</v>
      </c>
      <c r="BK12" s="16">
        <v>-105.18759254999992</v>
      </c>
      <c r="BL12" s="17">
        <v>-0.35821127257230412</v>
      </c>
      <c r="BM12" s="16">
        <v>-114.96870198831229</v>
      </c>
      <c r="BN12" s="17">
        <v>-0.35937366347432975</v>
      </c>
      <c r="BO12" s="1"/>
      <c r="BP12" s="16">
        <v>-90.662873689999998</v>
      </c>
      <c r="BQ12" s="17">
        <v>-0.32162377087954847</v>
      </c>
      <c r="BR12" s="16">
        <v>-115.6900097016878</v>
      </c>
      <c r="BS12" s="17">
        <v>-0.40535779931402421</v>
      </c>
      <c r="BT12" s="16">
        <v>-105.18759254999992</v>
      </c>
      <c r="BU12" s="17">
        <v>-0.35821127257230412</v>
      </c>
      <c r="BV12" s="16">
        <v>-114.96870198831229</v>
      </c>
      <c r="BW12" s="17">
        <v>-0.35937366347432975</v>
      </c>
      <c r="BX12" s="16">
        <v>-99.680418199999991</v>
      </c>
      <c r="BY12" s="17">
        <v>-0.2943745005359017</v>
      </c>
      <c r="BZ12" s="16">
        <v>-128.91509039000002</v>
      </c>
      <c r="CA12" s="17">
        <v>-0.36200103888696222</v>
      </c>
      <c r="CB12" s="16">
        <v>-115.81540861000008</v>
      </c>
      <c r="CC12" s="17">
        <v>-0.32999446040312225</v>
      </c>
      <c r="CD12" s="16">
        <v>-126.64645229999999</v>
      </c>
      <c r="CE12" s="17">
        <v>-0.33689264180930428</v>
      </c>
    </row>
    <row r="13" spans="1:83" ht="14.4" outlineLevel="1">
      <c r="A13" s="1"/>
      <c r="B13" s="32" t="s">
        <v>21</v>
      </c>
      <c r="C13" s="16">
        <v>-1.82884</v>
      </c>
      <c r="D13" s="17">
        <v>-3.05865783936538E-2</v>
      </c>
      <c r="E13" s="16">
        <v>-4.0589399999999989</v>
      </c>
      <c r="F13" s="17">
        <v>-6.9650056357715429E-2</v>
      </c>
      <c r="G13" s="16">
        <v>-1.5895400000000004</v>
      </c>
      <c r="H13" s="17">
        <v>-2.6242588280597869E-2</v>
      </c>
      <c r="I13" s="16">
        <v>-2.24696023</v>
      </c>
      <c r="J13" s="17">
        <v>-3.6932361308894816E-2</v>
      </c>
      <c r="K13" s="16">
        <v>-2.2697500000000002</v>
      </c>
      <c r="L13" s="17">
        <v>-2.9043524957275333E-2</v>
      </c>
      <c r="M13" s="16">
        <v>-4.6667799999999993</v>
      </c>
      <c r="N13" s="17">
        <v>-5.7025369143104444E-2</v>
      </c>
      <c r="O13" s="16">
        <v>-3.3763500000000022</v>
      </c>
      <c r="P13" s="17">
        <v>-3.9122472477912187E-2</v>
      </c>
      <c r="Q13" s="16">
        <v>-9.0751199999999983</v>
      </c>
      <c r="R13" s="17">
        <v>-9.2131252456800899E-2</v>
      </c>
      <c r="S13" s="16">
        <v>-3.03</v>
      </c>
      <c r="T13" s="17">
        <v>-2.9023544512346976E-2</v>
      </c>
      <c r="U13" s="16">
        <v>-4.0051789100000015</v>
      </c>
      <c r="V13" s="17">
        <v>-3.7246414638155277E-2</v>
      </c>
      <c r="W13" s="16">
        <v>-5.3986999299999994</v>
      </c>
      <c r="X13" s="17">
        <v>-2.6585716945986566E-2</v>
      </c>
      <c r="Y13" s="16">
        <v>-9.5429164499999999</v>
      </c>
      <c r="Z13" s="17">
        <v>-4.5127177862025615E-2</v>
      </c>
      <c r="AA13" s="16">
        <v>-2.3078046000000003</v>
      </c>
      <c r="AB13" s="17">
        <v>-1.0562908403297041E-2</v>
      </c>
      <c r="AC13" s="16">
        <v>-5.9955538500000003</v>
      </c>
      <c r="AD13" s="17">
        <v>-4.556714236826629E-2</v>
      </c>
      <c r="AE13" s="16">
        <v>-4.9907628099999979</v>
      </c>
      <c r="AF13" s="17">
        <v>-4.0756262097320452E-2</v>
      </c>
      <c r="AG13" s="16">
        <v>-8.3442717000000002</v>
      </c>
      <c r="AH13" s="17">
        <v>-6.4253512549226691E-2</v>
      </c>
      <c r="AI13" s="16">
        <v>-4.8243492100000003</v>
      </c>
      <c r="AJ13" s="17">
        <v>-3.6677385728972958E-2</v>
      </c>
      <c r="AK13" s="16">
        <v>-12.998711359999998</v>
      </c>
      <c r="AL13" s="17">
        <v>-9.4916900151034198E-2</v>
      </c>
      <c r="AM13" s="16">
        <v>-8.6704283100000055</v>
      </c>
      <c r="AN13" s="17">
        <v>-3.7646634993573111E-2</v>
      </c>
      <c r="AO13" s="16">
        <v>-13.662326169999996</v>
      </c>
      <c r="AP13" s="17">
        <v>-5.3036039205399059E-2</v>
      </c>
      <c r="AQ13" s="16">
        <v>-7.5678254099999993</v>
      </c>
      <c r="AR13" s="17">
        <v>-2.9652599891803477E-2</v>
      </c>
      <c r="AS13" s="16">
        <v>-8.9399854999999988</v>
      </c>
      <c r="AT13" s="17">
        <v>-3.4385726163047435E-2</v>
      </c>
      <c r="AU13" s="16">
        <v>-10.158918660000001</v>
      </c>
      <c r="AV13" s="17">
        <v>-4.0339900298137089E-2</v>
      </c>
      <c r="AW13" s="16">
        <v>-18.793532559999999</v>
      </c>
      <c r="AX13" s="17">
        <v>-6.8187580528448408E-2</v>
      </c>
      <c r="AY13" s="16">
        <v>-7.6073684499999992</v>
      </c>
      <c r="AZ13" s="17">
        <v>-2.8698227615403072E-2</v>
      </c>
      <c r="BA13" s="16">
        <v>-11.553775520000002</v>
      </c>
      <c r="BB13" s="17">
        <v>-4.1713077342724281E-2</v>
      </c>
      <c r="BC13" s="16">
        <v>-13.338419519999999</v>
      </c>
      <c r="BD13" s="17">
        <v>-5.2063129329090019E-2</v>
      </c>
      <c r="BE13" s="16">
        <v>-22.563614040000004</v>
      </c>
      <c r="BF13" s="17">
        <v>-7.6525913876448193E-2</v>
      </c>
      <c r="BG13" s="16">
        <v>-7.6251951200000017</v>
      </c>
      <c r="BH13" s="17">
        <v>-2.705014642015735E-2</v>
      </c>
      <c r="BI13" s="16">
        <v>-12.301736449999995</v>
      </c>
      <c r="BJ13" s="17">
        <v>-4.3103158414208038E-2</v>
      </c>
      <c r="BK13" s="16">
        <v>-13.723293530000007</v>
      </c>
      <c r="BL13" s="17">
        <v>-4.673401415597446E-2</v>
      </c>
      <c r="BM13" s="16">
        <v>-19.574454979999988</v>
      </c>
      <c r="BN13" s="17">
        <v>-6.1186596656462776E-2</v>
      </c>
      <c r="BO13" s="1"/>
      <c r="BP13" s="16">
        <v>-7.6251951200000017</v>
      </c>
      <c r="BQ13" s="17">
        <v>-2.705014642015735E-2</v>
      </c>
      <c r="BR13" s="16">
        <v>-12.301736449999995</v>
      </c>
      <c r="BS13" s="17">
        <v>-4.3103158414208038E-2</v>
      </c>
      <c r="BT13" s="16">
        <v>-13.723293530000007</v>
      </c>
      <c r="BU13" s="17">
        <v>-4.673401415597446E-2</v>
      </c>
      <c r="BV13" s="16">
        <v>-19.574454979999988</v>
      </c>
      <c r="BW13" s="17">
        <v>-6.1186596656462776E-2</v>
      </c>
      <c r="BX13" s="16">
        <v>-10.418528160000001</v>
      </c>
      <c r="BY13" s="17">
        <v>-3.0767818582639408E-2</v>
      </c>
      <c r="BZ13" s="16">
        <v>-7.5030255199999978</v>
      </c>
      <c r="CA13" s="17">
        <v>-2.1068930137026674E-2</v>
      </c>
      <c r="CB13" s="16">
        <v>-10.238296065500005</v>
      </c>
      <c r="CC13" s="17">
        <v>-2.9172119894332958E-2</v>
      </c>
      <c r="CD13" s="16">
        <v>-12.486847999999988</v>
      </c>
      <c r="CE13" s="17">
        <v>-3.3216305188133753E-2</v>
      </c>
    </row>
    <row r="14" spans="1:83" ht="14.4" outlineLevel="1">
      <c r="A14" s="1"/>
      <c r="B14" s="31" t="s">
        <v>22</v>
      </c>
      <c r="C14" s="16">
        <v>0</v>
      </c>
      <c r="D14" s="17">
        <v>0</v>
      </c>
      <c r="E14" s="16">
        <v>0</v>
      </c>
      <c r="F14" s="17">
        <v>0</v>
      </c>
      <c r="G14" s="16">
        <v>0</v>
      </c>
      <c r="H14" s="17">
        <v>0</v>
      </c>
      <c r="I14" s="16">
        <v>0</v>
      </c>
      <c r="J14" s="17">
        <v>0</v>
      </c>
      <c r="K14" s="16">
        <v>0</v>
      </c>
      <c r="L14" s="17">
        <v>0</v>
      </c>
      <c r="M14" s="16">
        <v>-0.16805</v>
      </c>
      <c r="N14" s="17">
        <v>-2.0534744051570256E-3</v>
      </c>
      <c r="O14" s="16">
        <v>-0.20502999999999996</v>
      </c>
      <c r="P14" s="17">
        <v>-2.375725423059318E-3</v>
      </c>
      <c r="Q14" s="16">
        <v>-0.19391999999999998</v>
      </c>
      <c r="R14" s="17">
        <v>-1.9686893921427853E-3</v>
      </c>
      <c r="S14" s="16">
        <v>-0.39300000000000002</v>
      </c>
      <c r="T14" s="17">
        <v>-3.7644399317994597E-3</v>
      </c>
      <c r="U14" s="16">
        <v>-0.16515948999999985</v>
      </c>
      <c r="V14" s="17">
        <v>-1.5359111251203137E-3</v>
      </c>
      <c r="W14" s="16">
        <v>-0.20190353000000005</v>
      </c>
      <c r="X14" s="17">
        <v>-9.9426716961013026E-4</v>
      </c>
      <c r="Y14" s="16">
        <v>-0.22338365000000004</v>
      </c>
      <c r="Z14" s="17">
        <v>-1.0563514579464311E-3</v>
      </c>
      <c r="AA14" s="16">
        <v>-0.19926295999999996</v>
      </c>
      <c r="AB14" s="17">
        <v>-9.1203405810433053E-4</v>
      </c>
      <c r="AC14" s="16">
        <v>-0.18017364999999999</v>
      </c>
      <c r="AD14" s="17">
        <v>-1.3693477810328032E-3</v>
      </c>
      <c r="AE14" s="16">
        <v>-0.15583793000000001</v>
      </c>
      <c r="AF14" s="17">
        <v>-1.2726254004813908E-3</v>
      </c>
      <c r="AG14" s="16">
        <v>-0.14148766000000002</v>
      </c>
      <c r="AH14" s="17">
        <v>-1.0894994151941049E-3</v>
      </c>
      <c r="AI14" s="16">
        <v>-0.53313937</v>
      </c>
      <c r="AJ14" s="17">
        <v>-4.0532219931880996E-3</v>
      </c>
      <c r="AK14" s="16">
        <v>-0.95019983999999991</v>
      </c>
      <c r="AL14" s="17">
        <v>-6.9383818779409131E-3</v>
      </c>
      <c r="AM14" s="16">
        <v>-0.48155641999999999</v>
      </c>
      <c r="AN14" s="17">
        <v>-2.0908977185870739E-3</v>
      </c>
      <c r="AO14" s="16">
        <v>-1.8276421000000005</v>
      </c>
      <c r="AP14" s="17">
        <v>-7.0947580128690431E-3</v>
      </c>
      <c r="AQ14" s="16">
        <v>-0.46653309999999998</v>
      </c>
      <c r="AR14" s="17">
        <v>-1.8279913450834672E-3</v>
      </c>
      <c r="AS14" s="16">
        <v>-1.40312784</v>
      </c>
      <c r="AT14" s="17">
        <v>-5.3968286277408656E-3</v>
      </c>
      <c r="AU14" s="16">
        <v>-0.4316181300000006</v>
      </c>
      <c r="AV14" s="17">
        <v>-1.7139060675448303E-3</v>
      </c>
      <c r="AW14" s="16">
        <v>-1.7669574299999997</v>
      </c>
      <c r="AX14" s="17">
        <v>-6.4109582200050858E-3</v>
      </c>
      <c r="AY14" s="16">
        <v>8.0000000179936137E-8</v>
      </c>
      <c r="AZ14" s="17">
        <v>3.0179400793924926E-10</v>
      </c>
      <c r="BA14" s="16">
        <v>-0.86156966999999995</v>
      </c>
      <c r="BB14" s="17">
        <v>-3.1105608914284519E-3</v>
      </c>
      <c r="BC14" s="16">
        <v>-4.3563510000000694E-2</v>
      </c>
      <c r="BD14" s="17">
        <v>-1.7003908534728279E-4</v>
      </c>
      <c r="BE14" s="16">
        <v>-0.13800143999999914</v>
      </c>
      <c r="BF14" s="17">
        <v>-4.6804054942369347E-4</v>
      </c>
      <c r="BG14" s="16">
        <v>-1.7499999999999998E-21</v>
      </c>
      <c r="BH14" s="17">
        <v>-6.2080714644421251E-24</v>
      </c>
      <c r="BI14" s="16">
        <v>1.7499999999999998E-21</v>
      </c>
      <c r="BJ14" s="17">
        <v>6.1316975478583017E-24</v>
      </c>
      <c r="BK14" s="16">
        <v>0</v>
      </c>
      <c r="BL14" s="17">
        <v>0</v>
      </c>
      <c r="BM14" s="16">
        <v>0</v>
      </c>
      <c r="BN14" s="17">
        <v>0</v>
      </c>
      <c r="BO14" s="1"/>
      <c r="BP14" s="16">
        <v>-1.7499999999999998E-21</v>
      </c>
      <c r="BQ14" s="17">
        <v>-6.2080714644421251E-24</v>
      </c>
      <c r="BR14" s="16">
        <v>1.7499999999999998E-21</v>
      </c>
      <c r="BS14" s="17">
        <v>6.1316975478583017E-24</v>
      </c>
      <c r="BT14" s="16">
        <v>0</v>
      </c>
      <c r="BU14" s="17">
        <v>0</v>
      </c>
      <c r="BV14" s="16">
        <v>0</v>
      </c>
      <c r="BW14" s="17">
        <v>0</v>
      </c>
      <c r="BX14" s="16">
        <v>0</v>
      </c>
      <c r="BY14" s="17">
        <v>0</v>
      </c>
      <c r="BZ14" s="16">
        <v>0</v>
      </c>
      <c r="CA14" s="17">
        <v>0</v>
      </c>
      <c r="CB14" s="16">
        <v>0</v>
      </c>
      <c r="CC14" s="17">
        <v>0</v>
      </c>
      <c r="CD14" s="16">
        <v>0</v>
      </c>
      <c r="CE14" s="17">
        <v>0</v>
      </c>
    </row>
    <row r="15" spans="1:83" ht="14.4" outlineLevel="1">
      <c r="A15" s="1"/>
      <c r="B15" s="32" t="s">
        <v>23</v>
      </c>
      <c r="C15" s="16">
        <v>-5.7060208443914497</v>
      </c>
      <c r="D15" s="17">
        <v>-9.5430794313773604E-2</v>
      </c>
      <c r="E15" s="16">
        <v>-6.2323398156085457</v>
      </c>
      <c r="F15" s="17">
        <v>-0.10694487215814205</v>
      </c>
      <c r="G15" s="16">
        <v>-6.2557307111739462</v>
      </c>
      <c r="H15" s="17">
        <v>-0.10327929177474586</v>
      </c>
      <c r="I15" s="16">
        <v>-7.4061007669662047</v>
      </c>
      <c r="J15" s="17">
        <v>-0.12173103278097579</v>
      </c>
      <c r="K15" s="16">
        <v>-6.6769600000000002</v>
      </c>
      <c r="L15" s="17">
        <v>-8.5437803457970751E-2</v>
      </c>
      <c r="M15" s="16">
        <v>-9.8119812399999997</v>
      </c>
      <c r="N15" s="17">
        <v>-0.11989677084332576</v>
      </c>
      <c r="O15" s="16">
        <v>-8.1166617599999995</v>
      </c>
      <c r="P15" s="17">
        <v>-9.4049454682755648E-2</v>
      </c>
      <c r="Q15" s="16">
        <v>-11.629138240000003</v>
      </c>
      <c r="R15" s="17">
        <v>-0.11805982411741969</v>
      </c>
      <c r="S15" s="16">
        <v>-8.7210000000000001</v>
      </c>
      <c r="T15" s="17">
        <v>-8.3536083066725414E-2</v>
      </c>
      <c r="U15" s="16">
        <v>-9.709283619999999</v>
      </c>
      <c r="V15" s="17">
        <v>-9.0292097226180854E-2</v>
      </c>
      <c r="W15" s="16">
        <v>-13.0638705</v>
      </c>
      <c r="X15" s="17">
        <v>-6.4332592630689883E-2</v>
      </c>
      <c r="Y15" s="16">
        <v>-17.696777930000003</v>
      </c>
      <c r="Z15" s="17">
        <v>-8.3685700217136422E-2</v>
      </c>
      <c r="AA15" s="16">
        <v>-13.281894980000001</v>
      </c>
      <c r="AB15" s="17">
        <v>-6.0791732582537859E-2</v>
      </c>
      <c r="AC15" s="16">
        <v>-17.101627220000001</v>
      </c>
      <c r="AD15" s="17">
        <v>-0.12997502845592121</v>
      </c>
      <c r="AE15" s="16">
        <v>-16.524076550000004</v>
      </c>
      <c r="AF15" s="17">
        <v>-0.13494121448500315</v>
      </c>
      <c r="AG15" s="16">
        <v>-20.733108759999993</v>
      </c>
      <c r="AH15" s="17">
        <v>-0.15965144853746088</v>
      </c>
      <c r="AI15" s="16">
        <v>-19.770807130000001</v>
      </c>
      <c r="AJ15" s="17">
        <v>-0.15030867122492961</v>
      </c>
      <c r="AK15" s="16">
        <v>-19.546347309999994</v>
      </c>
      <c r="AL15" s="17">
        <v>-0.14272789390876248</v>
      </c>
      <c r="AM15" s="16">
        <v>-20.648574759999999</v>
      </c>
      <c r="AN15" s="17">
        <v>-8.9655243009237912E-2</v>
      </c>
      <c r="AO15" s="16">
        <v>-24.045265480000005</v>
      </c>
      <c r="AP15" s="17">
        <v>-9.3341765291898984E-2</v>
      </c>
      <c r="AQ15" s="16">
        <v>-20.589660319999997</v>
      </c>
      <c r="AR15" s="17">
        <v>-8.0675349430015766E-2</v>
      </c>
      <c r="AS15" s="16">
        <v>-21.904282220000002</v>
      </c>
      <c r="AT15" s="17">
        <v>-8.4250097521414199E-2</v>
      </c>
      <c r="AU15" s="16">
        <v>-21.490239279999997</v>
      </c>
      <c r="AV15" s="17">
        <v>-8.5335274250370782E-2</v>
      </c>
      <c r="AW15" s="16">
        <v>-26.027723269999996</v>
      </c>
      <c r="AX15" s="17">
        <v>-9.4435012192582449E-2</v>
      </c>
      <c r="AY15" s="16">
        <v>-22.262190989999997</v>
      </c>
      <c r="AZ15" s="17">
        <v>-8.3982447865870807E-2</v>
      </c>
      <c r="BA15" s="16">
        <v>-25.434837479999995</v>
      </c>
      <c r="BB15" s="17">
        <v>-9.182845392541103E-2</v>
      </c>
      <c r="BC15" s="16">
        <v>-25.442787270000007</v>
      </c>
      <c r="BD15" s="17">
        <v>-9.9309451329248316E-2</v>
      </c>
      <c r="BE15" s="16">
        <v>-29.497916859999982</v>
      </c>
      <c r="BF15" s="17">
        <v>-0.10004403732315335</v>
      </c>
      <c r="BG15" s="16">
        <v>-24.465595689999997</v>
      </c>
      <c r="BH15" s="17">
        <v>-8.6790952264952717E-2</v>
      </c>
      <c r="BI15" s="16">
        <v>-30.376456860000097</v>
      </c>
      <c r="BJ15" s="17">
        <v>-0.10643385488062064</v>
      </c>
      <c r="BK15" s="16">
        <v>-29.075277760000073</v>
      </c>
      <c r="BL15" s="17">
        <v>-9.901445592884088E-2</v>
      </c>
      <c r="BM15" s="16">
        <v>-32.014211489999724</v>
      </c>
      <c r="BN15" s="17">
        <v>-0.10007127389828918</v>
      </c>
      <c r="BO15" s="1"/>
      <c r="BP15" s="16">
        <v>-5.6494730199999994</v>
      </c>
      <c r="BQ15" s="17">
        <v>-2.0041332711198671E-2</v>
      </c>
      <c r="BR15" s="16">
        <v>-11.439264300000001</v>
      </c>
      <c r="BS15" s="17">
        <v>-4.0081205061493159E-2</v>
      </c>
      <c r="BT15" s="16">
        <v>-5.7984426400000011</v>
      </c>
      <c r="BU15" s="17">
        <v>-1.9746316715296978E-2</v>
      </c>
      <c r="BV15" s="16">
        <v>-9.8395119599999923</v>
      </c>
      <c r="BW15" s="17">
        <v>-3.0756731168663242E-2</v>
      </c>
      <c r="BX15" s="16">
        <v>-7.6337203599999999</v>
      </c>
      <c r="BY15" s="17">
        <v>-2.2543771974320868E-2</v>
      </c>
      <c r="BZ15" s="16">
        <v>-5.9688824100000009</v>
      </c>
      <c r="CA15" s="17">
        <v>-1.6760967446691751E-2</v>
      </c>
      <c r="CB15" s="16">
        <v>-5.8443259099999985</v>
      </c>
      <c r="CC15" s="17">
        <v>-1.6652319395468691E-2</v>
      </c>
      <c r="CD15" s="16">
        <v>-5.814630210000006</v>
      </c>
      <c r="CE15" s="17">
        <v>-1.5467516831429568E-2</v>
      </c>
    </row>
    <row r="16" spans="1:83" ht="14.4" outlineLevel="1">
      <c r="A16" s="1"/>
      <c r="B16" s="32" t="s">
        <v>24</v>
      </c>
      <c r="C16" s="16">
        <v>-2.42462</v>
      </c>
      <c r="D16" s="17">
        <v>-4.0550747853732902E-2</v>
      </c>
      <c r="E16" s="16">
        <v>-2.3645700000000005</v>
      </c>
      <c r="F16" s="17">
        <v>-4.0575232391157109E-2</v>
      </c>
      <c r="G16" s="16">
        <v>-3.3249599999999999</v>
      </c>
      <c r="H16" s="17">
        <v>-5.4893589547577705E-2</v>
      </c>
      <c r="I16" s="16">
        <v>-3.971777509999999</v>
      </c>
      <c r="J16" s="17">
        <v>-6.5282473663480264E-2</v>
      </c>
      <c r="K16" s="16">
        <v>-2.7545500000000001</v>
      </c>
      <c r="L16" s="17">
        <v>-3.5246983884155862E-2</v>
      </c>
      <c r="M16" s="16">
        <v>-5.9764800000000005</v>
      </c>
      <c r="N16" s="17">
        <v>-7.3029150329859335E-2</v>
      </c>
      <c r="O16" s="16">
        <v>-5.3924500000000002</v>
      </c>
      <c r="P16" s="17">
        <v>-6.2483444167079072E-2</v>
      </c>
      <c r="Q16" s="16">
        <v>-7.1545199999999998</v>
      </c>
      <c r="R16" s="17">
        <v>-7.2633187035238245E-2</v>
      </c>
      <c r="S16" s="16">
        <v>-3.5950000000000002</v>
      </c>
      <c r="T16" s="17">
        <v>-3.4435525584781315E-2</v>
      </c>
      <c r="U16" s="16">
        <v>-5.8818085599999987</v>
      </c>
      <c r="V16" s="17">
        <v>-5.4698250782512697E-2</v>
      </c>
      <c r="W16" s="16">
        <v>-5.3537456899999984</v>
      </c>
      <c r="X16" s="17">
        <v>-2.6364341297097339E-2</v>
      </c>
      <c r="Y16" s="16">
        <v>-10.369383339999999</v>
      </c>
      <c r="Z16" s="17">
        <v>-4.9035429447116786E-2</v>
      </c>
      <c r="AA16" s="16">
        <v>-4.2850449799999994</v>
      </c>
      <c r="AB16" s="17">
        <v>-1.9612811945928083E-2</v>
      </c>
      <c r="AC16" s="16">
        <v>-7.9216157100000002</v>
      </c>
      <c r="AD16" s="17">
        <v>-6.0205512263769398E-2</v>
      </c>
      <c r="AE16" s="16">
        <v>-6.4823702199999982</v>
      </c>
      <c r="AF16" s="17">
        <v>-5.2937234197708717E-2</v>
      </c>
      <c r="AG16" s="16">
        <v>-8.6354008500000017</v>
      </c>
      <c r="AH16" s="17">
        <v>-6.6495298431267266E-2</v>
      </c>
      <c r="AI16" s="16">
        <v>-5.3514848199999996</v>
      </c>
      <c r="AJ16" s="17">
        <v>-4.0684963799683851E-2</v>
      </c>
      <c r="AK16" s="16">
        <v>-8.5362291799999994</v>
      </c>
      <c r="AL16" s="17">
        <v>-6.2331748917640761E-2</v>
      </c>
      <c r="AM16" s="16">
        <v>-8.6828368000000005</v>
      </c>
      <c r="AN16" s="17">
        <v>-3.7700512135180116E-2</v>
      </c>
      <c r="AO16" s="16">
        <v>-11.252855629999997</v>
      </c>
      <c r="AP16" s="17">
        <v>-4.3682670501298357E-2</v>
      </c>
      <c r="AQ16" s="16">
        <v>-6.1241768800000003</v>
      </c>
      <c r="AR16" s="17">
        <v>-2.3996030147486368E-2</v>
      </c>
      <c r="AS16" s="16">
        <v>-10.252860249999999</v>
      </c>
      <c r="AT16" s="17">
        <v>-3.9435415744745232E-2</v>
      </c>
      <c r="AU16" s="16">
        <v>-9.8945523700000031</v>
      </c>
      <c r="AV16" s="17">
        <v>-3.9290132095663038E-2</v>
      </c>
      <c r="AW16" s="16">
        <v>-12.317960659999992</v>
      </c>
      <c r="AX16" s="17">
        <v>-4.469260538264707E-2</v>
      </c>
      <c r="AY16" s="16">
        <v>-6.2711289399999997</v>
      </c>
      <c r="AZ16" s="17">
        <v>-2.3657364160620011E-2</v>
      </c>
      <c r="BA16" s="16">
        <v>-13.961572749999998</v>
      </c>
      <c r="BB16" s="17">
        <v>-5.0406048043663353E-2</v>
      </c>
      <c r="BC16" s="16">
        <v>-8.0924688800000002</v>
      </c>
      <c r="BD16" s="17">
        <v>-3.1586894778600903E-2</v>
      </c>
      <c r="BE16" s="16">
        <v>-12.103168869999998</v>
      </c>
      <c r="BF16" s="17">
        <v>-4.1048657229102663E-2</v>
      </c>
      <c r="BG16" s="16">
        <v>-7.4714679200000012</v>
      </c>
      <c r="BH16" s="17">
        <v>-2.6504803880941012E-2</v>
      </c>
      <c r="BI16" s="16">
        <v>-9.9330377099999989</v>
      </c>
      <c r="BJ16" s="17">
        <v>-3.480364741096631E-2</v>
      </c>
      <c r="BK16" s="16">
        <v>-11.683014365509642</v>
      </c>
      <c r="BL16" s="17">
        <v>-3.9785941876751531E-2</v>
      </c>
      <c r="BM16" s="16">
        <v>-17.532224234490364</v>
      </c>
      <c r="BN16" s="17">
        <v>-5.4802911949399492E-2</v>
      </c>
      <c r="BO16" s="1"/>
      <c r="BP16" s="16">
        <v>-7.4714679200000012</v>
      </c>
      <c r="BQ16" s="17">
        <v>-2.6504803880941012E-2</v>
      </c>
      <c r="BR16" s="16">
        <v>-9.9330377099999989</v>
      </c>
      <c r="BS16" s="17">
        <v>-3.480364741096631E-2</v>
      </c>
      <c r="BT16" s="16">
        <v>-11.683014365509642</v>
      </c>
      <c r="BU16" s="17">
        <v>-3.9785941876751531E-2</v>
      </c>
      <c r="BV16" s="16">
        <v>-17.532224234490364</v>
      </c>
      <c r="BW16" s="17">
        <v>-5.4802911949399492E-2</v>
      </c>
      <c r="BX16" s="16">
        <v>-8.5781400699999981</v>
      </c>
      <c r="BY16" s="17">
        <v>-2.5332816055874598E-2</v>
      </c>
      <c r="BZ16" s="16">
        <v>-6.8718012200000018</v>
      </c>
      <c r="CA16" s="17">
        <v>-1.9296415750391149E-2</v>
      </c>
      <c r="CB16" s="16">
        <v>-8.329105158300008</v>
      </c>
      <c r="CC16" s="17">
        <v>-2.3732235592326435E-2</v>
      </c>
      <c r="CD16" s="16">
        <v>-14.368637309999999</v>
      </c>
      <c r="CE16" s="17">
        <v>-3.8222059083810878E-2</v>
      </c>
    </row>
    <row r="17" spans="1:83" ht="14.4">
      <c r="A17" s="1"/>
      <c r="B17" s="23" t="s">
        <v>25</v>
      </c>
      <c r="C17" s="24">
        <v>25.777900485608555</v>
      </c>
      <c r="D17" s="25">
        <v>0.43112452375651911</v>
      </c>
      <c r="E17" s="24">
        <v>10.611520994391455</v>
      </c>
      <c r="F17" s="25">
        <v>0.18209016031290076</v>
      </c>
      <c r="G17" s="24">
        <v>14.905014348187159</v>
      </c>
      <c r="H17" s="25">
        <v>0.24607506250605793</v>
      </c>
      <c r="I17" s="24">
        <v>9.7911266136726596</v>
      </c>
      <c r="J17" s="25">
        <v>0.16093272185653881</v>
      </c>
      <c r="K17" s="24">
        <v>35.83866920000002</v>
      </c>
      <c r="L17" s="25">
        <v>0.45858851562759567</v>
      </c>
      <c r="M17" s="24">
        <v>17.329749426389654</v>
      </c>
      <c r="N17" s="25">
        <v>0.21175957688114133</v>
      </c>
      <c r="O17" s="24">
        <v>24.111614479999972</v>
      </c>
      <c r="P17" s="25">
        <v>0.27938631181359375</v>
      </c>
      <c r="Q17" s="24">
        <v>22.794469360000022</v>
      </c>
      <c r="R17" s="25">
        <v>0.23141104593933473</v>
      </c>
      <c r="S17" s="24">
        <v>49.01700000000001</v>
      </c>
      <c r="T17" s="25">
        <v>0.46952048889825482</v>
      </c>
      <c r="U17" s="24">
        <v>31.77065672737001</v>
      </c>
      <c r="V17" s="25">
        <v>0.29545323202406465</v>
      </c>
      <c r="W17" s="24">
        <v>24.428704572794928</v>
      </c>
      <c r="X17" s="25">
        <v>0.49399538113275931</v>
      </c>
      <c r="Y17" s="24">
        <v>13.248564003711337</v>
      </c>
      <c r="Z17" s="25">
        <v>0.41075451816657044</v>
      </c>
      <c r="AA17" s="24">
        <v>37.857732759999976</v>
      </c>
      <c r="AB17" s="25">
        <v>0.55890025742680105</v>
      </c>
      <c r="AC17" s="24">
        <v>4.6589626900001377</v>
      </c>
      <c r="AD17" s="25">
        <v>3.5408841534077314E-2</v>
      </c>
      <c r="AE17" s="24">
        <v>9.4036787499999122</v>
      </c>
      <c r="AF17" s="25">
        <v>7.6793630634191437E-2</v>
      </c>
      <c r="AG17" s="24">
        <v>-2.4173498933332098</v>
      </c>
      <c r="AH17" s="25">
        <v>-1.8614353330220202E-2</v>
      </c>
      <c r="AI17" s="24">
        <v>14.678129361082767</v>
      </c>
      <c r="AJ17" s="25">
        <v>0.11159130256165599</v>
      </c>
      <c r="AK17" s="24">
        <v>-14.238199362785082</v>
      </c>
      <c r="AL17" s="25">
        <v>-0.10396767108828169</v>
      </c>
      <c r="AM17" s="24">
        <v>88.940014707438735</v>
      </c>
      <c r="AN17" s="25">
        <v>0.38617380252740574</v>
      </c>
      <c r="AO17" s="24">
        <v>93.305436279901897</v>
      </c>
      <c r="AP17" s="25">
        <v>0.36220411627149307</v>
      </c>
      <c r="AQ17" s="24">
        <v>129.93805446999997</v>
      </c>
      <c r="AR17" s="25">
        <v>0.50912923213410599</v>
      </c>
      <c r="AS17" s="24">
        <v>102.72617833000007</v>
      </c>
      <c r="AT17" s="25">
        <v>0.39511409026689809</v>
      </c>
      <c r="AU17" s="24">
        <v>107.55645380000001</v>
      </c>
      <c r="AV17" s="25">
        <v>0.42709433630933202</v>
      </c>
      <c r="AW17" s="24">
        <v>102.91555995399975</v>
      </c>
      <c r="AX17" s="25">
        <v>0.37340308478938339</v>
      </c>
      <c r="AY17" s="24">
        <v>138.11561546250005</v>
      </c>
      <c r="AZ17" s="25">
        <v>0.52103081319589706</v>
      </c>
      <c r="BA17" s="24">
        <v>107.96009108000018</v>
      </c>
      <c r="BB17" s="25">
        <v>0.38977281680366282</v>
      </c>
      <c r="BC17" s="24">
        <v>105.26709232999991</v>
      </c>
      <c r="BD17" s="25">
        <v>0.41088333095659346</v>
      </c>
      <c r="BE17" s="24">
        <v>110.64339556814781</v>
      </c>
      <c r="BF17" s="25">
        <v>0.37525402381177525</v>
      </c>
      <c r="BG17" s="24">
        <v>151.66595244000001</v>
      </c>
      <c r="BH17" s="25">
        <v>0.53803032655440042</v>
      </c>
      <c r="BI17" s="24">
        <v>117.10096418831213</v>
      </c>
      <c r="BJ17" s="25">
        <v>0.41030153998018082</v>
      </c>
      <c r="BK17" s="24">
        <v>133.97761798449031</v>
      </c>
      <c r="BL17" s="25">
        <v>0.45625431546612888</v>
      </c>
      <c r="BM17" s="24">
        <v>135.8245069571976</v>
      </c>
      <c r="BN17" s="25">
        <v>0.42456555402151874</v>
      </c>
      <c r="BO17" s="1"/>
      <c r="BP17" s="24">
        <v>170.48207511000004</v>
      </c>
      <c r="BQ17" s="25">
        <v>0.60477994610815455</v>
      </c>
      <c r="BR17" s="24">
        <v>136.03815674831222</v>
      </c>
      <c r="BS17" s="25">
        <v>0.47665418979930824</v>
      </c>
      <c r="BT17" s="24">
        <v>157.25445310449041</v>
      </c>
      <c r="BU17" s="25">
        <v>0.53552245467967285</v>
      </c>
      <c r="BV17" s="24">
        <v>157.99920648719734</v>
      </c>
      <c r="BW17" s="25">
        <v>0.49388009675114475</v>
      </c>
      <c r="BX17" s="24">
        <v>212.30689962999963</v>
      </c>
      <c r="BY17" s="25">
        <v>0.62698109285126336</v>
      </c>
      <c r="BZ17" s="24">
        <v>206.85921268000033</v>
      </c>
      <c r="CA17" s="25">
        <v>0.58087264777892833</v>
      </c>
      <c r="CB17" s="24">
        <v>210.73453939619964</v>
      </c>
      <c r="CC17" s="25">
        <v>0.60044886471474979</v>
      </c>
      <c r="CD17" s="24">
        <v>216.60868724000011</v>
      </c>
      <c r="CE17" s="25">
        <v>0.57620147708732139</v>
      </c>
    </row>
    <row r="18" spans="1:83" ht="14.4">
      <c r="A18" s="1"/>
      <c r="B18" s="33" t="s">
        <v>26</v>
      </c>
      <c r="C18" s="12">
        <v>-5.7255900000000004</v>
      </c>
      <c r="D18" s="13">
        <v>-9.5758080195599546E-2</v>
      </c>
      <c r="E18" s="12">
        <v>-6.7849400000000015</v>
      </c>
      <c r="F18" s="13">
        <v>-0.11642730697761433</v>
      </c>
      <c r="G18" s="12">
        <v>-5.4419669999999982</v>
      </c>
      <c r="H18" s="13">
        <v>-8.9844420031959096E-2</v>
      </c>
      <c r="I18" s="12">
        <v>-6.9236429800000003</v>
      </c>
      <c r="J18" s="13">
        <v>-0.11380107253217972</v>
      </c>
      <c r="K18" s="12">
        <v>-5.0560900000000002</v>
      </c>
      <c r="L18" s="13">
        <v>-6.4697290935667034E-2</v>
      </c>
      <c r="M18" s="12">
        <v>-8.3568099999999994</v>
      </c>
      <c r="N18" s="13">
        <v>-0.10211541472038252</v>
      </c>
      <c r="O18" s="12">
        <v>-5.1300899999999983</v>
      </c>
      <c r="P18" s="13">
        <v>-5.9443424062734111E-2</v>
      </c>
      <c r="Q18" s="12">
        <v>-8.8420100000000019</v>
      </c>
      <c r="R18" s="13">
        <v>-8.97647034458562E-2</v>
      </c>
      <c r="S18" s="12">
        <v>-6.2309999999999999</v>
      </c>
      <c r="T18" s="13">
        <v>-5.9685051437766999E-2</v>
      </c>
      <c r="U18" s="12">
        <v>-8.4181066200000014</v>
      </c>
      <c r="V18" s="13">
        <v>-7.8284715035793428E-2</v>
      </c>
      <c r="W18" s="12">
        <v>-10.90245009</v>
      </c>
      <c r="X18" s="13">
        <v>-5.368875023036996E-2</v>
      </c>
      <c r="Y18" s="12">
        <v>-17.338385539999997</v>
      </c>
      <c r="Z18" s="13">
        <v>-8.1990910452113722E-2</v>
      </c>
      <c r="AA18" s="12">
        <v>-14.096713399999999</v>
      </c>
      <c r="AB18" s="13">
        <v>-6.4521187119451082E-2</v>
      </c>
      <c r="AC18" s="12">
        <v>-11.704944830000002</v>
      </c>
      <c r="AD18" s="13">
        <v>-8.895940238804001E-2</v>
      </c>
      <c r="AE18" s="12">
        <v>-14.90975764</v>
      </c>
      <c r="AF18" s="13">
        <v>-0.12175813864882236</v>
      </c>
      <c r="AG18" s="12">
        <v>-17.819859119999997</v>
      </c>
      <c r="AH18" s="13">
        <v>-0.13721851142411523</v>
      </c>
      <c r="AI18" s="12">
        <v>-12.84610584</v>
      </c>
      <c r="AJ18" s="13">
        <v>-9.7663240884855465E-2</v>
      </c>
      <c r="AK18" s="12">
        <v>-18.899639590000003</v>
      </c>
      <c r="AL18" s="13">
        <v>-0.13800561872423664</v>
      </c>
      <c r="AM18" s="12">
        <v>-15.363611760000001</v>
      </c>
      <c r="AN18" s="13">
        <v>-6.6708155979400177E-2</v>
      </c>
      <c r="AO18" s="12">
        <v>-26.299414919999986</v>
      </c>
      <c r="AP18" s="13">
        <v>-0.10209219011612695</v>
      </c>
      <c r="AQ18" s="12">
        <v>-15.602127639999999</v>
      </c>
      <c r="AR18" s="13">
        <v>-6.1132970609818552E-2</v>
      </c>
      <c r="AS18" s="12">
        <v>-19.659111039999996</v>
      </c>
      <c r="AT18" s="13">
        <v>-7.5614530787592726E-2</v>
      </c>
      <c r="AU18" s="12">
        <v>-18.432253330000005</v>
      </c>
      <c r="AV18" s="13">
        <v>-7.3192362936214853E-2</v>
      </c>
      <c r="AW18" s="12">
        <v>-29.248311129999998</v>
      </c>
      <c r="AX18" s="13">
        <v>-0.10612010084484025</v>
      </c>
      <c r="AY18" s="12">
        <v>-20.641985490000003</v>
      </c>
      <c r="AZ18" s="13">
        <v>-7.7870343985490503E-2</v>
      </c>
      <c r="BA18" s="12">
        <v>-22.594151980000007</v>
      </c>
      <c r="BB18" s="13">
        <v>-8.1572608659702173E-2</v>
      </c>
      <c r="BC18" s="12">
        <v>-17.729184059999998</v>
      </c>
      <c r="BD18" s="13">
        <v>-6.9201362367632385E-2</v>
      </c>
      <c r="BE18" s="12">
        <v>-31.348535209999984</v>
      </c>
      <c r="BF18" s="13">
        <v>-0.1063205256649241</v>
      </c>
      <c r="BG18" s="12">
        <v>-24.661708079999997</v>
      </c>
      <c r="BH18" s="13">
        <v>-8.7486654969057026E-2</v>
      </c>
      <c r="BI18" s="12">
        <v>-23.393025899999991</v>
      </c>
      <c r="BJ18" s="13">
        <v>-8.1965119741723269E-2</v>
      </c>
      <c r="BK18" s="12">
        <v>-25.070375450000004</v>
      </c>
      <c r="BL18" s="13">
        <v>-8.5375954293669787E-2</v>
      </c>
      <c r="BM18" s="12">
        <v>-31.979470919999994</v>
      </c>
      <c r="BN18" s="13">
        <v>-9.996268046637187E-2</v>
      </c>
      <c r="BO18" s="1"/>
      <c r="BP18" s="12">
        <v>-24.661708079999997</v>
      </c>
      <c r="BQ18" s="13">
        <v>-8.7486654969057026E-2</v>
      </c>
      <c r="BR18" s="12">
        <v>-23.393025899999991</v>
      </c>
      <c r="BS18" s="13">
        <v>-8.1965119741723269E-2</v>
      </c>
      <c r="BT18" s="12">
        <v>-25.070375450000004</v>
      </c>
      <c r="BU18" s="13">
        <v>-8.5375954293669787E-2</v>
      </c>
      <c r="BV18" s="12">
        <v>-31.979470919999994</v>
      </c>
      <c r="BW18" s="13">
        <v>-9.996268046637187E-2</v>
      </c>
      <c r="BX18" s="12">
        <v>-32.025117760000008</v>
      </c>
      <c r="BY18" s="13">
        <v>-9.4576028225405645E-2</v>
      </c>
      <c r="BZ18" s="12">
        <v>-42.198966619999986</v>
      </c>
      <c r="CA18" s="13">
        <v>-0.11849714187984003</v>
      </c>
      <c r="CB18" s="12">
        <v>-31.946436540000015</v>
      </c>
      <c r="CC18" s="13">
        <v>-9.1025427569139811E-2</v>
      </c>
      <c r="CD18" s="12">
        <v>-58.069899409999998</v>
      </c>
      <c r="CE18" s="13">
        <v>-0.15447192926884271</v>
      </c>
    </row>
    <row r="19" spans="1:83" ht="14.4" outlineLevel="1">
      <c r="A19" s="1"/>
      <c r="B19" s="31" t="s">
        <v>27</v>
      </c>
      <c r="C19" s="16">
        <v>-4.1321300000000001</v>
      </c>
      <c r="D19" s="17">
        <v>-6.9108133121415033E-2</v>
      </c>
      <c r="E19" s="16">
        <v>-4.6053100000000011</v>
      </c>
      <c r="F19" s="17">
        <v>-7.9025583291389034E-2</v>
      </c>
      <c r="G19" s="16">
        <v>-3.6798069999999985</v>
      </c>
      <c r="H19" s="17">
        <v>-6.0751953428703862E-2</v>
      </c>
      <c r="I19" s="16">
        <v>-4.669247330000001</v>
      </c>
      <c r="J19" s="17">
        <v>-7.6746498282327172E-2</v>
      </c>
      <c r="K19" s="16">
        <v>-3.27854</v>
      </c>
      <c r="L19" s="17">
        <v>-4.1951914666119819E-2</v>
      </c>
      <c r="M19" s="16">
        <v>-3.8621999999999996</v>
      </c>
      <c r="N19" s="17">
        <v>-4.7193864014266368E-2</v>
      </c>
      <c r="O19" s="16">
        <v>-2.3379499999999989</v>
      </c>
      <c r="P19" s="17">
        <v>-2.7090314845834906E-2</v>
      </c>
      <c r="Q19" s="16">
        <v>-4.2993100000000011</v>
      </c>
      <c r="R19" s="17">
        <v>-4.3646895578245672E-2</v>
      </c>
      <c r="S19" s="16">
        <v>-3.4630000000000001</v>
      </c>
      <c r="T19" s="17">
        <v>-3.3171133546619665E-2</v>
      </c>
      <c r="U19" s="16">
        <v>-4.2620840400000013</v>
      </c>
      <c r="V19" s="17">
        <v>-3.963552014621588E-2</v>
      </c>
      <c r="W19" s="16">
        <v>-3.6161062299999993</v>
      </c>
      <c r="X19" s="17">
        <v>-1.780739398816681E-2</v>
      </c>
      <c r="Y19" s="16">
        <v>-7.3920001199999987</v>
      </c>
      <c r="Z19" s="17">
        <v>-3.4955781696208256E-2</v>
      </c>
      <c r="AA19" s="16">
        <v>-8.2309112599999992</v>
      </c>
      <c r="AB19" s="17">
        <v>-3.7673190232416644E-2</v>
      </c>
      <c r="AC19" s="16">
        <v>-5.5428439000000003</v>
      </c>
      <c r="AD19" s="17">
        <v>-4.212647629148996E-2</v>
      </c>
      <c r="AE19" s="16">
        <v>-8.6197605800000012</v>
      </c>
      <c r="AF19" s="17">
        <v>-7.0391888933433636E-2</v>
      </c>
      <c r="AG19" s="16">
        <v>-9.0844483299999972</v>
      </c>
      <c r="AH19" s="17">
        <v>-6.9953105047437056E-2</v>
      </c>
      <c r="AI19" s="16">
        <v>-6.9696572000000003</v>
      </c>
      <c r="AJ19" s="17">
        <v>-5.2987210169869445E-2</v>
      </c>
      <c r="AK19" s="16">
        <v>-12.619259480000004</v>
      </c>
      <c r="AL19" s="17">
        <v>-9.2146133479738435E-2</v>
      </c>
      <c r="AM19" s="16">
        <v>-8.6898783900000005</v>
      </c>
      <c r="AN19" s="17">
        <v>-3.773108642275004E-2</v>
      </c>
      <c r="AO19" s="16">
        <v>-17.274810549999987</v>
      </c>
      <c r="AP19" s="17">
        <v>-6.7059409810272516E-2</v>
      </c>
      <c r="AQ19" s="16">
        <v>-8.8598479900000005</v>
      </c>
      <c r="AR19" s="17">
        <v>-3.4715061899091737E-2</v>
      </c>
      <c r="AS19" s="16">
        <v>-13.165887399999994</v>
      </c>
      <c r="AT19" s="17">
        <v>-5.0639746432465285E-2</v>
      </c>
      <c r="AU19" s="16">
        <v>-9.0404231200000087</v>
      </c>
      <c r="AV19" s="17">
        <v>-3.5898482852285557E-2</v>
      </c>
      <c r="AW19" s="16">
        <v>-15.100068869999999</v>
      </c>
      <c r="AX19" s="17">
        <v>-5.4786781504277335E-2</v>
      </c>
      <c r="AY19" s="16">
        <v>-9.624719820000001</v>
      </c>
      <c r="AZ19" s="17">
        <v>-3.6308534540461408E-2</v>
      </c>
      <c r="BA19" s="16">
        <v>-12.055998779999999</v>
      </c>
      <c r="BB19" s="17">
        <v>-4.3526274911902516E-2</v>
      </c>
      <c r="BC19" s="16">
        <v>-7.7408380400000008</v>
      </c>
      <c r="BD19" s="17">
        <v>-3.0214393196118322E-2</v>
      </c>
      <c r="BE19" s="16">
        <v>-15.344104859999998</v>
      </c>
      <c r="BF19" s="17">
        <v>-5.2040495150552118E-2</v>
      </c>
      <c r="BG19" s="16">
        <v>-7.3240846599999987</v>
      </c>
      <c r="BH19" s="17">
        <v>-2.5981966274802457E-2</v>
      </c>
      <c r="BI19" s="16">
        <v>-11.247986689999998</v>
      </c>
      <c r="BJ19" s="17">
        <v>-3.9411001374523323E-2</v>
      </c>
      <c r="BK19" s="16">
        <v>-10.574936589999998</v>
      </c>
      <c r="BL19" s="17">
        <v>-3.6012436461788047E-2</v>
      </c>
      <c r="BM19" s="16">
        <v>-15.071847449999996</v>
      </c>
      <c r="BN19" s="17">
        <v>-4.7112170005914895E-2</v>
      </c>
      <c r="BO19" s="1"/>
      <c r="BP19" s="16">
        <v>-7.3240846599999987</v>
      </c>
      <c r="BQ19" s="17">
        <v>-2.5981966274802457E-2</v>
      </c>
      <c r="BR19" s="16">
        <v>-11.247986689999998</v>
      </c>
      <c r="BS19" s="17">
        <v>-3.9411001374523323E-2</v>
      </c>
      <c r="BT19" s="16">
        <v>-10.574936589999998</v>
      </c>
      <c r="BU19" s="17">
        <v>-3.6012436461788047E-2</v>
      </c>
      <c r="BV19" s="16">
        <v>-15.071847449999996</v>
      </c>
      <c r="BW19" s="17">
        <v>-4.7112170005914895E-2</v>
      </c>
      <c r="BX19" s="16">
        <v>-11.551256640000002</v>
      </c>
      <c r="BY19" s="17">
        <v>-3.4112972892423307E-2</v>
      </c>
      <c r="BZ19" s="16">
        <v>-29.351727099999994</v>
      </c>
      <c r="CA19" s="17">
        <v>-8.2421349364005969E-2</v>
      </c>
      <c r="CB19" s="16">
        <v>-14.80419748000001</v>
      </c>
      <c r="CC19" s="17">
        <v>-4.2181806529429662E-2</v>
      </c>
      <c r="CD19" s="16">
        <v>-29.707835599999985</v>
      </c>
      <c r="CE19" s="17">
        <v>-7.9025910603581065E-2</v>
      </c>
    </row>
    <row r="20" spans="1:83" ht="14.4" outlineLevel="1">
      <c r="A20" s="1"/>
      <c r="B20" s="31" t="s">
        <v>28</v>
      </c>
      <c r="C20" s="16">
        <v>-1.5934600000000001</v>
      </c>
      <c r="D20" s="17">
        <v>-2.6649947074184503E-2</v>
      </c>
      <c r="E20" s="16">
        <v>-2.1796300000000004</v>
      </c>
      <c r="F20" s="17">
        <v>-3.7401723686225304E-2</v>
      </c>
      <c r="G20" s="16">
        <v>-1.7621599999999993</v>
      </c>
      <c r="H20" s="17">
        <v>-2.9092466603255224E-2</v>
      </c>
      <c r="I20" s="16">
        <v>-2.2543956499999998</v>
      </c>
      <c r="J20" s="17">
        <v>-3.7054574249852555E-2</v>
      </c>
      <c r="K20" s="16">
        <v>-1.77755</v>
      </c>
      <c r="L20" s="17">
        <v>-2.2745376269547202E-2</v>
      </c>
      <c r="M20" s="16">
        <v>-4.4946100000000007</v>
      </c>
      <c r="N20" s="17">
        <v>-5.4921550706116158E-2</v>
      </c>
      <c r="O20" s="16">
        <v>-2.7921399999999994</v>
      </c>
      <c r="P20" s="17">
        <v>-3.2353109216899205E-2</v>
      </c>
      <c r="Q20" s="16">
        <v>-4.5427</v>
      </c>
      <c r="R20" s="17">
        <v>-4.6117807867610515E-2</v>
      </c>
      <c r="S20" s="16">
        <v>-2.7679999999999998</v>
      </c>
      <c r="T20" s="17">
        <v>-2.6513917891147334E-2</v>
      </c>
      <c r="U20" s="16">
        <v>-4.1560225800000001</v>
      </c>
      <c r="V20" s="17">
        <v>-3.8649194889577555E-2</v>
      </c>
      <c r="W20" s="16">
        <v>-7.2863438600000006</v>
      </c>
      <c r="X20" s="17">
        <v>-3.588135624220315E-2</v>
      </c>
      <c r="Y20" s="16">
        <v>-9.9463854199999986</v>
      </c>
      <c r="Z20" s="17">
        <v>-4.7035128755905466E-2</v>
      </c>
      <c r="AA20" s="16">
        <v>-5.8658021399999987</v>
      </c>
      <c r="AB20" s="17">
        <v>-2.6847996887034431E-2</v>
      </c>
      <c r="AC20" s="16">
        <v>-6.1621009300000011</v>
      </c>
      <c r="AD20" s="17">
        <v>-4.683292609655005E-2</v>
      </c>
      <c r="AE20" s="16">
        <v>-6.2899970599999993</v>
      </c>
      <c r="AF20" s="17">
        <v>-5.136624971538873E-2</v>
      </c>
      <c r="AG20" s="16">
        <v>-8.7354107900000013</v>
      </c>
      <c r="AH20" s="17">
        <v>-6.7265406376678175E-2</v>
      </c>
      <c r="AI20" s="16">
        <v>-5.8764486400000004</v>
      </c>
      <c r="AJ20" s="17">
        <v>-4.4676030714986027E-2</v>
      </c>
      <c r="AK20" s="16">
        <v>-6.2803801100000003</v>
      </c>
      <c r="AL20" s="17">
        <v>-4.5859485244498212E-2</v>
      </c>
      <c r="AM20" s="16">
        <v>-6.6737333700000008</v>
      </c>
      <c r="AN20" s="17">
        <v>-2.8977069556650137E-2</v>
      </c>
      <c r="AO20" s="16">
        <v>-9.0246043699999987</v>
      </c>
      <c r="AP20" s="17">
        <v>-3.5032780305854445E-2</v>
      </c>
      <c r="AQ20" s="16">
        <v>-6.7422796499999995</v>
      </c>
      <c r="AR20" s="17">
        <v>-2.6417908710726822E-2</v>
      </c>
      <c r="AS20" s="16">
        <v>-6.4932236400000019</v>
      </c>
      <c r="AT20" s="17">
        <v>-2.4974784355127441E-2</v>
      </c>
      <c r="AU20" s="16">
        <v>-9.3918302099999966</v>
      </c>
      <c r="AV20" s="17">
        <v>-3.7293880083929302E-2</v>
      </c>
      <c r="AW20" s="16">
        <v>-14.14824226</v>
      </c>
      <c r="AX20" s="17">
        <v>-5.1333319340562913E-2</v>
      </c>
      <c r="AY20" s="16">
        <v>-11.01726567</v>
      </c>
      <c r="AZ20" s="17">
        <v>-4.1561809445029088E-2</v>
      </c>
      <c r="BA20" s="16">
        <v>-10.538153200000009</v>
      </c>
      <c r="BB20" s="17">
        <v>-3.8046333747799664E-2</v>
      </c>
      <c r="BC20" s="16">
        <v>-9.988346019999998</v>
      </c>
      <c r="BD20" s="17">
        <v>-3.898696917151407E-2</v>
      </c>
      <c r="BE20" s="16">
        <v>-16.004430349999986</v>
      </c>
      <c r="BF20" s="17">
        <v>-5.4280030514371989E-2</v>
      </c>
      <c r="BG20" s="16">
        <v>-17.33762342</v>
      </c>
      <c r="BH20" s="17">
        <v>-6.1504688694254572E-2</v>
      </c>
      <c r="BI20" s="16">
        <v>-12.145039209999995</v>
      </c>
      <c r="BJ20" s="17">
        <v>-4.2554118367199946E-2</v>
      </c>
      <c r="BK20" s="16">
        <v>-14.495438860000005</v>
      </c>
      <c r="BL20" s="17">
        <v>-4.9363517831881733E-2</v>
      </c>
      <c r="BM20" s="16">
        <v>-16.907623469999997</v>
      </c>
      <c r="BN20" s="17">
        <v>-5.2850510460456974E-2</v>
      </c>
      <c r="BO20" s="1"/>
      <c r="BP20" s="16">
        <v>-17.33762342</v>
      </c>
      <c r="BQ20" s="17">
        <v>-6.1504688694254572E-2</v>
      </c>
      <c r="BR20" s="16">
        <v>-12.145039209999995</v>
      </c>
      <c r="BS20" s="17">
        <v>-4.2554118367199946E-2</v>
      </c>
      <c r="BT20" s="16">
        <v>-14.495438860000005</v>
      </c>
      <c r="BU20" s="17">
        <v>-4.9363517831881733E-2</v>
      </c>
      <c r="BV20" s="16">
        <v>-16.907623469999997</v>
      </c>
      <c r="BW20" s="17">
        <v>-5.2850510460456974E-2</v>
      </c>
      <c r="BX20" s="16">
        <v>-20.473861120000006</v>
      </c>
      <c r="BY20" s="17">
        <v>-6.0463055332982331E-2</v>
      </c>
      <c r="BZ20" s="16">
        <v>-12.847239519999992</v>
      </c>
      <c r="CA20" s="17">
        <v>-3.6075792515834065E-2</v>
      </c>
      <c r="CB20" s="16">
        <v>-17.142239060000001</v>
      </c>
      <c r="CC20" s="17">
        <v>-4.8843621039710135E-2</v>
      </c>
      <c r="CD20" s="16">
        <v>-28.362063810000002</v>
      </c>
      <c r="CE20" s="17">
        <v>-7.5446018665261613E-2</v>
      </c>
    </row>
    <row r="21" spans="1:83" ht="14.4">
      <c r="A21" s="1"/>
      <c r="B21" s="33" t="s">
        <v>29</v>
      </c>
      <c r="C21" s="12">
        <v>13.014710824391454</v>
      </c>
      <c r="D21" s="13">
        <v>0.21766555461439158</v>
      </c>
      <c r="E21" s="12">
        <v>12.310061925608549</v>
      </c>
      <c r="F21" s="13">
        <v>0.21123655606774244</v>
      </c>
      <c r="G21" s="12">
        <v>12.977005949596775</v>
      </c>
      <c r="H21" s="13">
        <v>0.21424451366441677</v>
      </c>
      <c r="I21" s="12">
        <v>14.367134218543381</v>
      </c>
      <c r="J21" s="13">
        <v>0.2361466771188159</v>
      </c>
      <c r="K21" s="12">
        <v>17.836527059999998</v>
      </c>
      <c r="L21" s="13">
        <v>0.22823465968420609</v>
      </c>
      <c r="M21" s="12">
        <v>12.312282943610331</v>
      </c>
      <c r="N21" s="13">
        <v>0.15044902049244402</v>
      </c>
      <c r="O21" s="12">
        <v>14.419375130000001</v>
      </c>
      <c r="P21" s="13">
        <v>0.16708031059342665</v>
      </c>
      <c r="Q21" s="12">
        <v>14.507432400000001</v>
      </c>
      <c r="R21" s="13">
        <v>0.14728046757997396</v>
      </c>
      <c r="S21" s="12">
        <v>16.963999999999995</v>
      </c>
      <c r="T21" s="13">
        <v>0.16249353435889571</v>
      </c>
      <c r="U21" s="12">
        <v>14.978149500000001</v>
      </c>
      <c r="V21" s="13">
        <v>0.13929024878173993</v>
      </c>
      <c r="W21" s="12">
        <v>52.256600499111137</v>
      </c>
      <c r="X21" s="13">
        <v>-0.11636116530437166</v>
      </c>
      <c r="Y21" s="12">
        <v>48.619172797012695</v>
      </c>
      <c r="Z21" s="13">
        <v>-0.11819025050736201</v>
      </c>
      <c r="AA21" s="12">
        <v>61.374182579999996</v>
      </c>
      <c r="AB21" s="13">
        <v>-0.10471205084287012</v>
      </c>
      <c r="AC21" s="12">
        <v>60.678235120000004</v>
      </c>
      <c r="AD21" s="13">
        <v>0.46116403047037519</v>
      </c>
      <c r="AE21" s="12">
        <v>60.948192660000018</v>
      </c>
      <c r="AF21" s="13">
        <v>0.49772361640423146</v>
      </c>
      <c r="AG21" s="12">
        <v>59.897292710000031</v>
      </c>
      <c r="AH21" s="13">
        <v>0.4612279641861004</v>
      </c>
      <c r="AI21" s="12">
        <v>75.795404194620815</v>
      </c>
      <c r="AJ21" s="13">
        <v>0.5762388158732652</v>
      </c>
      <c r="AK21" s="12">
        <v>81.005359948986822</v>
      </c>
      <c r="AL21" s="13">
        <v>0.59150306896087335</v>
      </c>
      <c r="AM21" s="12">
        <v>-25.556822860882459</v>
      </c>
      <c r="AN21" s="13">
        <v>-0.11096664979391846</v>
      </c>
      <c r="AO21" s="12">
        <v>-29.234302332686248</v>
      </c>
      <c r="AP21" s="13">
        <v>-0.11348518439439639</v>
      </c>
      <c r="AQ21" s="12">
        <v>-27.310696453160002</v>
      </c>
      <c r="AR21" s="13">
        <v>-0.1070100208207697</v>
      </c>
      <c r="AS21" s="12">
        <v>-29.213914525459991</v>
      </c>
      <c r="AT21" s="13">
        <v>-0.11236502173556559</v>
      </c>
      <c r="AU21" s="12">
        <v>-27.634131894440014</v>
      </c>
      <c r="AV21" s="13">
        <v>-0.10973196683191873</v>
      </c>
      <c r="AW21" s="12">
        <v>-29.2430581164</v>
      </c>
      <c r="AX21" s="13">
        <v>-0.10610104161333477</v>
      </c>
      <c r="AY21" s="12">
        <v>-27.471872680710621</v>
      </c>
      <c r="AZ21" s="13">
        <v>-0.10363558179075799</v>
      </c>
      <c r="BA21" s="12">
        <v>-31.91548327023661</v>
      </c>
      <c r="BB21" s="13">
        <v>-0.11522579954728099</v>
      </c>
      <c r="BC21" s="12">
        <v>-28.453005908849327</v>
      </c>
      <c r="BD21" s="13">
        <v>-0.11105907444376029</v>
      </c>
      <c r="BE21" s="12">
        <v>-27.3376194505996</v>
      </c>
      <c r="BF21" s="13">
        <v>-9.2717253005436512E-2</v>
      </c>
      <c r="BG21" s="12">
        <v>-28.634844800000003</v>
      </c>
      <c r="BH21" s="13">
        <v>-0.1015812359380623</v>
      </c>
      <c r="BI21" s="12">
        <v>-33.662926180391054</v>
      </c>
      <c r="BJ21" s="13">
        <v>-0.11794907537945079</v>
      </c>
      <c r="BK21" s="12">
        <v>-32.904365899999995</v>
      </c>
      <c r="BL21" s="13">
        <v>-0.11205423088869559</v>
      </c>
      <c r="BM21" s="12">
        <v>-35.009555469608941</v>
      </c>
      <c r="BN21" s="13">
        <v>-0.10943423721527412</v>
      </c>
      <c r="BO21" s="1"/>
      <c r="BP21" s="12">
        <v>-28.474345000000003</v>
      </c>
      <c r="BQ21" s="13">
        <v>-0.10101186780753163</v>
      </c>
      <c r="BR21" s="12">
        <v>-32.232848380391054</v>
      </c>
      <c r="BS21" s="13">
        <v>-0.11293832992830417</v>
      </c>
      <c r="BT21" s="12">
        <v>-30.827138669999997</v>
      </c>
      <c r="BU21" s="13">
        <v>-0.10498033375461634</v>
      </c>
      <c r="BV21" s="12">
        <v>-33.768801209608945</v>
      </c>
      <c r="BW21" s="13">
        <v>-0.10555583904102224</v>
      </c>
      <c r="BX21" s="12">
        <v>-34.666442809999992</v>
      </c>
      <c r="BY21" s="13">
        <v>-0.1023763440385541</v>
      </c>
      <c r="BZ21" s="12">
        <v>-36.206826190000001</v>
      </c>
      <c r="CA21" s="13">
        <v>-0.10167086456618875</v>
      </c>
      <c r="CB21" s="12">
        <v>-44.700016079999997</v>
      </c>
      <c r="CC21" s="13">
        <v>-0.12736437977784618</v>
      </c>
      <c r="CD21" s="12">
        <v>-48.895668850000021</v>
      </c>
      <c r="CE21" s="13">
        <v>-0.13006752856281484</v>
      </c>
    </row>
    <row r="22" spans="1:83" ht="14.4" outlineLevel="1">
      <c r="A22" s="1"/>
      <c r="B22" s="31" t="s">
        <v>20</v>
      </c>
      <c r="C22" s="16">
        <v>-2.86675456</v>
      </c>
      <c r="D22" s="17">
        <v>-4.7945262070385873E-2</v>
      </c>
      <c r="E22" s="16">
        <v>-4.1386184999999998</v>
      </c>
      <c r="F22" s="17">
        <v>-7.1017312837362401E-2</v>
      </c>
      <c r="G22" s="16">
        <v>-5.3629889257379517</v>
      </c>
      <c r="H22" s="17">
        <v>-8.8540527656772963E-2</v>
      </c>
      <c r="I22" s="16">
        <v>-3.620050224262048</v>
      </c>
      <c r="J22" s="17">
        <v>-5.9501276904572388E-2</v>
      </c>
      <c r="K22" s="16">
        <v>-4.7836069500000002</v>
      </c>
      <c r="L22" s="17">
        <v>-6.1210621362758337E-2</v>
      </c>
      <c r="M22" s="16">
        <v>-9.8569279263896785</v>
      </c>
      <c r="N22" s="17">
        <v>-0.12044599351573174</v>
      </c>
      <c r="O22" s="16">
        <v>-8.9989512299999994</v>
      </c>
      <c r="P22" s="17">
        <v>-0.10427272700571587</v>
      </c>
      <c r="Q22" s="16">
        <v>-9.2706376000000006</v>
      </c>
      <c r="R22" s="17">
        <v>-9.4116160795792339E-2</v>
      </c>
      <c r="S22" s="16">
        <v>-8.5640000000000001</v>
      </c>
      <c r="T22" s="17">
        <v>-8.2032222839517985E-2</v>
      </c>
      <c r="U22" s="16">
        <v>-11.396952290000003</v>
      </c>
      <c r="V22" s="17">
        <v>-0.10598667878349864</v>
      </c>
      <c r="W22" s="16">
        <v>-13.681852740888845</v>
      </c>
      <c r="X22" s="17">
        <v>-6.7000000000000004E-2</v>
      </c>
      <c r="Y22" s="16">
        <v>-13.137512572987296</v>
      </c>
      <c r="Z22" s="17">
        <v>-6.2125543029960775E-2</v>
      </c>
      <c r="AA22" s="16">
        <v>-13.43050534</v>
      </c>
      <c r="AB22" s="17">
        <v>-6.1471927786439E-2</v>
      </c>
      <c r="AC22" s="16">
        <v>-18.689840190000002</v>
      </c>
      <c r="AD22" s="17">
        <v>-0.14204569420686214</v>
      </c>
      <c r="AE22" s="16">
        <v>-14.833932069999996</v>
      </c>
      <c r="AF22" s="17">
        <v>-0.12113892132228327</v>
      </c>
      <c r="AG22" s="16">
        <v>-13.438055380000002</v>
      </c>
      <c r="AH22" s="17">
        <v>-0.10347724655179112</v>
      </c>
      <c r="AI22" s="16">
        <v>-15.156069001367635</v>
      </c>
      <c r="AJ22" s="17">
        <v>-0.11522486551053188</v>
      </c>
      <c r="AK22" s="16">
        <v>-14.808109727533168</v>
      </c>
      <c r="AL22" s="17">
        <v>-0.10812917015443477</v>
      </c>
      <c r="AM22" s="16">
        <v>-17.266151111590737</v>
      </c>
      <c r="AN22" s="17">
        <v>-7.4968901812179647E-2</v>
      </c>
      <c r="AO22" s="16">
        <v>-18.790636938110719</v>
      </c>
      <c r="AP22" s="17">
        <v>-7.2943724585669154E-2</v>
      </c>
      <c r="AQ22" s="16">
        <v>-18.429395003840003</v>
      </c>
      <c r="AR22" s="17">
        <v>-7.2210898995471104E-2</v>
      </c>
      <c r="AS22" s="16">
        <v>-20.055340283839996</v>
      </c>
      <c r="AT22" s="17">
        <v>-7.7138541120324658E-2</v>
      </c>
      <c r="AU22" s="16">
        <v>-19.646103988800011</v>
      </c>
      <c r="AV22" s="17">
        <v>-7.8012424617151702E-2</v>
      </c>
      <c r="AW22" s="16">
        <v>-19.609323489880001</v>
      </c>
      <c r="AX22" s="17">
        <v>-7.1147471626515094E-2</v>
      </c>
      <c r="AY22" s="16">
        <v>-19.811321058292499</v>
      </c>
      <c r="AZ22" s="17">
        <v>-7.4736724641318808E-2</v>
      </c>
      <c r="BA22" s="16">
        <v>-22.739640773126482</v>
      </c>
      <c r="BB22" s="17">
        <v>-8.2097872913770381E-2</v>
      </c>
      <c r="BC22" s="16">
        <v>-18.586781100588478</v>
      </c>
      <c r="BD22" s="17">
        <v>-7.2548774373189323E-2</v>
      </c>
      <c r="BE22" s="16">
        <v>-17.643907632901499</v>
      </c>
      <c r="BF22" s="17">
        <v>-5.9840420668684093E-2</v>
      </c>
      <c r="BG22" s="16">
        <v>-22.701875490000003</v>
      </c>
      <c r="BH22" s="17">
        <v>-8.0534208810735503E-2</v>
      </c>
      <c r="BI22" s="16">
        <v>-23.790831200391057</v>
      </c>
      <c r="BJ22" s="17">
        <v>-8.3358960761684947E-2</v>
      </c>
      <c r="BK22" s="16">
        <v>-24.360733779999997</v>
      </c>
      <c r="BL22" s="17">
        <v>-8.2959303816949298E-2</v>
      </c>
      <c r="BM22" s="16">
        <v>-25.843856579608939</v>
      </c>
      <c r="BN22" s="17">
        <v>-8.0783737284112353E-2</v>
      </c>
      <c r="BO22" s="1"/>
      <c r="BP22" s="16">
        <v>-22.701875490000003</v>
      </c>
      <c r="BQ22" s="17">
        <v>-8.0534208810735503E-2</v>
      </c>
      <c r="BR22" s="16">
        <v>-23.790831200391057</v>
      </c>
      <c r="BS22" s="17">
        <v>-8.3358960761684947E-2</v>
      </c>
      <c r="BT22" s="16">
        <v>-24.360733779999997</v>
      </c>
      <c r="BU22" s="17">
        <v>-8.2959303816949298E-2</v>
      </c>
      <c r="BV22" s="16">
        <v>-25.843856579608939</v>
      </c>
      <c r="BW22" s="17">
        <v>-8.0783737284112353E-2</v>
      </c>
      <c r="BX22" s="16">
        <v>-26.936821549999998</v>
      </c>
      <c r="BY22" s="17">
        <v>-7.954935917198995E-2</v>
      </c>
      <c r="BZ22" s="16">
        <v>-28.617884409999995</v>
      </c>
      <c r="CA22" s="17">
        <v>-8.0360676595938707E-2</v>
      </c>
      <c r="CB22" s="16">
        <v>-32.318280790000003</v>
      </c>
      <c r="CC22" s="17">
        <v>-9.2084928581185235E-2</v>
      </c>
      <c r="CD22" s="16">
        <v>-31.31439166000002</v>
      </c>
      <c r="CE22" s="17">
        <v>-8.329951563111139E-2</v>
      </c>
    </row>
    <row r="23" spans="1:83" ht="14.4" outlineLevel="1">
      <c r="A23" s="1"/>
      <c r="B23" s="31" t="s">
        <v>21</v>
      </c>
      <c r="C23" s="16">
        <v>-1.5048051199999999</v>
      </c>
      <c r="D23" s="17">
        <v>-2.516723156211129E-2</v>
      </c>
      <c r="E23" s="16">
        <v>-1.4127190699999983</v>
      </c>
      <c r="F23" s="17">
        <v>-2.4241787965113854E-2</v>
      </c>
      <c r="G23" s="16">
        <v>-1.2896851246652803</v>
      </c>
      <c r="H23" s="17">
        <v>-2.1292119568052693E-2</v>
      </c>
      <c r="I23" s="16">
        <v>-1.5425985653347221</v>
      </c>
      <c r="J23" s="17">
        <v>-2.5355058273338796E-2</v>
      </c>
      <c r="K23" s="16">
        <v>-1.1487351200000002</v>
      </c>
      <c r="L23" s="17">
        <v>-1.4699115377032132E-2</v>
      </c>
      <c r="M23" s="16">
        <v>-1.9171942000000004</v>
      </c>
      <c r="N23" s="17">
        <v>-2.3427011124162452E-2</v>
      </c>
      <c r="O23" s="16">
        <v>-2.1256806800000012</v>
      </c>
      <c r="P23" s="17">
        <v>-2.4630705910266899E-2</v>
      </c>
      <c r="Q23" s="16">
        <v>-1.8503899999999991</v>
      </c>
      <c r="R23" s="17">
        <v>-1.8785288594921033E-2</v>
      </c>
      <c r="S23" s="16">
        <v>-1.25</v>
      </c>
      <c r="T23" s="17">
        <v>-1.1973409452288357E-2</v>
      </c>
      <c r="U23" s="16">
        <v>-1.0067825699999995</v>
      </c>
      <c r="V23" s="17">
        <v>-9.3626381980243551E-3</v>
      </c>
      <c r="W23" s="16">
        <v>-1.6635003000000008</v>
      </c>
      <c r="X23" s="17">
        <v>-8.0000000000000002E-3</v>
      </c>
      <c r="Y23" s="16">
        <v>-2.2703163699999966</v>
      </c>
      <c r="Z23" s="17">
        <v>-1.0736023014437919E-2</v>
      </c>
      <c r="AA23" s="16">
        <v>-1.8574923399999999</v>
      </c>
      <c r="AB23" s="17">
        <v>-8.5018122622885304E-3</v>
      </c>
      <c r="AC23" s="16">
        <v>-1.77161864</v>
      </c>
      <c r="AD23" s="17">
        <v>-1.3464577386983905E-2</v>
      </c>
      <c r="AE23" s="16">
        <v>-1.5943719400000014</v>
      </c>
      <c r="AF23" s="17">
        <v>-1.3020182112652507E-2</v>
      </c>
      <c r="AG23" s="16">
        <v>-1.6574977699999993</v>
      </c>
      <c r="AH23" s="17">
        <v>-1.2763253354395232E-2</v>
      </c>
      <c r="AI23" s="16">
        <v>-2.4409744294760465</v>
      </c>
      <c r="AJ23" s="17">
        <v>-1.8557645147013031E-2</v>
      </c>
      <c r="AK23" s="16">
        <v>-2.7065760199999995</v>
      </c>
      <c r="AL23" s="17">
        <v>-1.9763482604288212E-2</v>
      </c>
      <c r="AM23" s="16">
        <v>-2.829814562432504</v>
      </c>
      <c r="AN23" s="17">
        <v>-1.2286935791686885E-2</v>
      </c>
      <c r="AO23" s="16">
        <v>-3.9361771050769887</v>
      </c>
      <c r="AP23" s="17">
        <v>-1.5279919441731305E-2</v>
      </c>
      <c r="AQ23" s="16">
        <v>-3.6588892172399996</v>
      </c>
      <c r="AR23" s="17">
        <v>-1.433642719398461E-2</v>
      </c>
      <c r="AS23" s="16">
        <v>-2.9199956441599983</v>
      </c>
      <c r="AT23" s="17">
        <v>-1.1231133497630059E-2</v>
      </c>
      <c r="AU23" s="16">
        <v>-1.6913153648399999</v>
      </c>
      <c r="AV23" s="17">
        <v>-6.7160192412007115E-3</v>
      </c>
      <c r="AW23" s="16">
        <v>-2.8915534687999993</v>
      </c>
      <c r="AX23" s="17">
        <v>-1.0491270567501775E-2</v>
      </c>
      <c r="AY23" s="16">
        <v>-2.6068492389483038</v>
      </c>
      <c r="AZ23" s="17">
        <v>-9.8341434768259052E-3</v>
      </c>
      <c r="BA23" s="16">
        <v>-2.2708237429733042</v>
      </c>
      <c r="BB23" s="17">
        <v>-8.1984496114167246E-3</v>
      </c>
      <c r="BC23" s="16">
        <v>-2.9071547605541865</v>
      </c>
      <c r="BD23" s="17">
        <v>-1.134733946937758E-2</v>
      </c>
      <c r="BE23" s="16">
        <v>-3.6044100380615669</v>
      </c>
      <c r="BF23" s="17">
        <v>-1.2224582979442985E-2</v>
      </c>
      <c r="BG23" s="16">
        <v>-2.2636106799999998</v>
      </c>
      <c r="BH23" s="17">
        <v>-8.0300896394939637E-3</v>
      </c>
      <c r="BI23" s="16">
        <v>-3.0503227499999994</v>
      </c>
      <c r="BJ23" s="17">
        <v>-1.0687803729343652E-2</v>
      </c>
      <c r="BK23" s="16">
        <v>-2.6684421099999995</v>
      </c>
      <c r="BL23" s="17">
        <v>-9.0872508899209042E-3</v>
      </c>
      <c r="BM23" s="16">
        <v>-2.7079424600000008</v>
      </c>
      <c r="BN23" s="17">
        <v>-8.4645924107834211E-3</v>
      </c>
      <c r="BO23" s="1"/>
      <c r="BP23" s="16">
        <v>-2.2636106799999998</v>
      </c>
      <c r="BQ23" s="17">
        <v>-8.0300896394939637E-3</v>
      </c>
      <c r="BR23" s="16">
        <v>-3.0503227499999994</v>
      </c>
      <c r="BS23" s="17">
        <v>-1.0687803729343652E-2</v>
      </c>
      <c r="BT23" s="16">
        <v>-2.6684421099999995</v>
      </c>
      <c r="BU23" s="17">
        <v>-9.0872508899209042E-3</v>
      </c>
      <c r="BV23" s="16">
        <v>-2.7079424600000008</v>
      </c>
      <c r="BW23" s="17">
        <v>-8.4645924107834211E-3</v>
      </c>
      <c r="BX23" s="16">
        <v>-3.3941336199999994</v>
      </c>
      <c r="BY23" s="17">
        <v>-1.0023497164055957E-2</v>
      </c>
      <c r="BZ23" s="16">
        <v>-3.500700520000001</v>
      </c>
      <c r="CA23" s="17">
        <v>-9.8301697748367761E-3</v>
      </c>
      <c r="CB23" s="16">
        <v>-6.0250018999999977</v>
      </c>
      <c r="CC23" s="17">
        <v>-1.7167122015805874E-2</v>
      </c>
      <c r="CD23" s="16">
        <v>-9.7986085500000009</v>
      </c>
      <c r="CE23" s="17">
        <v>-2.6065310638509982E-2</v>
      </c>
    </row>
    <row r="24" spans="1:83" ht="14.4" outlineLevel="1">
      <c r="A24" s="1"/>
      <c r="B24" s="31" t="s">
        <v>23</v>
      </c>
      <c r="C24" s="16">
        <v>-0.29184949560854556</v>
      </c>
      <c r="D24" s="17">
        <v>-4.8810598393402918E-3</v>
      </c>
      <c r="E24" s="16">
        <v>-0.36257050439145455</v>
      </c>
      <c r="F24" s="17">
        <v>-6.2215889036325057E-3</v>
      </c>
      <c r="G24" s="16">
        <v>-0.35090999999999994</v>
      </c>
      <c r="H24" s="17">
        <v>-5.7933657872998442E-3</v>
      </c>
      <c r="I24" s="16">
        <v>-0.77880120185984258</v>
      </c>
      <c r="J24" s="17">
        <v>-1.280083509750826E-2</v>
      </c>
      <c r="K24" s="16">
        <v>-0.28372086999999996</v>
      </c>
      <c r="L24" s="17">
        <v>-3.6304677469963073E-3</v>
      </c>
      <c r="M24" s="16">
        <v>-0.98997493000000025</v>
      </c>
      <c r="N24" s="17">
        <v>-1.2096924608760003E-2</v>
      </c>
      <c r="O24" s="16">
        <v>-0.45228295999999985</v>
      </c>
      <c r="P24" s="17">
        <v>-5.2406971003683385E-3</v>
      </c>
      <c r="Q24" s="16">
        <v>-0.86428000000000049</v>
      </c>
      <c r="R24" s="17">
        <v>-8.7742309604020609E-3</v>
      </c>
      <c r="S24" s="16">
        <v>-0.96</v>
      </c>
      <c r="T24" s="17">
        <v>-9.1955784593574577E-3</v>
      </c>
      <c r="U24" s="16">
        <v>-1.1809745999999999</v>
      </c>
      <c r="V24" s="17">
        <v>-1.0982548000266372E-2</v>
      </c>
      <c r="W24" s="16">
        <v>-1.0750367199999997</v>
      </c>
      <c r="X24" s="17">
        <v>-5.0000000000000001E-3</v>
      </c>
      <c r="Y24" s="16">
        <v>-1.1382909200000006</v>
      </c>
      <c r="Z24" s="17">
        <v>-5.3828257927972115E-3</v>
      </c>
      <c r="AA24" s="16">
        <v>-1.7200956399999998</v>
      </c>
      <c r="AB24" s="17">
        <v>-7.8729424017226577E-3</v>
      </c>
      <c r="AC24" s="16">
        <v>-0.63913611000000037</v>
      </c>
      <c r="AD24" s="17">
        <v>-4.8575339069083529E-3</v>
      </c>
      <c r="AE24" s="16">
        <v>-1.3716622599999999</v>
      </c>
      <c r="AF24" s="17">
        <v>-1.120145931711047E-2</v>
      </c>
      <c r="AG24" s="16">
        <v>-1.3775571999999996</v>
      </c>
      <c r="AH24" s="17">
        <v>-1.0607623052048695E-2</v>
      </c>
      <c r="AI24" s="16">
        <v>-1.150719504535505</v>
      </c>
      <c r="AJ24" s="17">
        <v>-8.7484096396291677E-3</v>
      </c>
      <c r="AK24" s="16">
        <v>-1.3345901834799998</v>
      </c>
      <c r="AL24" s="17">
        <v>-9.745209327266852E-3</v>
      </c>
      <c r="AM24" s="16">
        <v>-1.5819613103039758</v>
      </c>
      <c r="AN24" s="17">
        <v>-6.868809462882047E-3</v>
      </c>
      <c r="AO24" s="16">
        <v>-1.8191186298542283</v>
      </c>
      <c r="AP24" s="17">
        <v>-7.0616705948706466E-3</v>
      </c>
      <c r="AQ24" s="16">
        <v>-1.01387784848</v>
      </c>
      <c r="AR24" s="17">
        <v>-3.972622589894022E-3</v>
      </c>
      <c r="AS24" s="16">
        <v>-1.0745760188799998</v>
      </c>
      <c r="AT24" s="17">
        <v>-4.1331249056931205E-3</v>
      </c>
      <c r="AU24" s="16">
        <v>-1.0179957608400003</v>
      </c>
      <c r="AV24" s="17">
        <v>-4.0423443548087057E-3</v>
      </c>
      <c r="AW24" s="16">
        <v>-1.1136214037599996</v>
      </c>
      <c r="AX24" s="17">
        <v>-4.0404936594362504E-3</v>
      </c>
      <c r="AY24" s="16">
        <v>-1.0113246590656602</v>
      </c>
      <c r="AZ24" s="17">
        <v>-3.8151465187592206E-3</v>
      </c>
      <c r="BA24" s="16">
        <v>-0.81320656337771968</v>
      </c>
      <c r="BB24" s="17">
        <v>-2.9359535517257331E-3</v>
      </c>
      <c r="BC24" s="16">
        <v>-1.1275141959911248</v>
      </c>
      <c r="BD24" s="17">
        <v>-4.4009649957591742E-3</v>
      </c>
      <c r="BE24" s="16">
        <v>-1.0632544512101647</v>
      </c>
      <c r="BF24" s="17">
        <v>-3.6060942372890914E-3</v>
      </c>
      <c r="BG24" s="16">
        <v>-0.26122875000000001</v>
      </c>
      <c r="BH24" s="17">
        <v>-9.2670099918107775E-4</v>
      </c>
      <c r="BI24" s="16">
        <v>-1.5943174899999999</v>
      </c>
      <c r="BJ24" s="17">
        <v>-5.5862129393946308E-3</v>
      </c>
      <c r="BK24" s="16">
        <v>-2.4321468700000004</v>
      </c>
      <c r="BL24" s="17">
        <v>-8.2825588481010171E-3</v>
      </c>
      <c r="BM24" s="16">
        <v>-1.9605754899999983</v>
      </c>
      <c r="BN24" s="17">
        <v>-6.1284435170095774E-3</v>
      </c>
      <c r="BO24" s="1"/>
      <c r="BP24" s="16">
        <v>-0.10072895</v>
      </c>
      <c r="BQ24" s="17">
        <v>-3.5733286865041009E-4</v>
      </c>
      <c r="BR24" s="16">
        <v>-0.16423968999999999</v>
      </c>
      <c r="BS24" s="17">
        <v>-5.7546748824800439E-4</v>
      </c>
      <c r="BT24" s="16">
        <v>-0.35491964000000009</v>
      </c>
      <c r="BU24" s="17">
        <v>-1.2086617140217473E-3</v>
      </c>
      <c r="BV24" s="16">
        <v>-0.71982122999999998</v>
      </c>
      <c r="BW24" s="17">
        <v>-2.2500453427576838E-3</v>
      </c>
      <c r="BX24" s="16">
        <v>-0.82343078999999997</v>
      </c>
      <c r="BY24" s="17">
        <v>-2.4317416791509103E-3</v>
      </c>
      <c r="BZ24" s="16">
        <v>-0.9240250800000005</v>
      </c>
      <c r="CA24" s="17">
        <v>-2.594715932057832E-3</v>
      </c>
      <c r="CB24" s="16">
        <v>-1.0334526299999993</v>
      </c>
      <c r="CC24" s="17">
        <v>-2.9446310044757792E-3</v>
      </c>
      <c r="CD24" s="16">
        <v>-0.53006688999999985</v>
      </c>
      <c r="CE24" s="17">
        <v>-1.4100326670401478E-3</v>
      </c>
    </row>
    <row r="25" spans="1:83" ht="14.4" outlineLevel="1">
      <c r="A25" s="1"/>
      <c r="B25" s="31" t="s">
        <v>24</v>
      </c>
      <c r="C25" s="16">
        <v>17.67812</v>
      </c>
      <c r="D25" s="17">
        <v>0.29565910808622903</v>
      </c>
      <c r="E25" s="16">
        <v>18.223970000000001</v>
      </c>
      <c r="F25" s="17">
        <v>0.31271724577385118</v>
      </c>
      <c r="G25" s="16">
        <v>19.980590000000007</v>
      </c>
      <c r="H25" s="17">
        <v>0.32987052667654226</v>
      </c>
      <c r="I25" s="16">
        <v>20.308584209999992</v>
      </c>
      <c r="J25" s="17">
        <v>0.33380384739423535</v>
      </c>
      <c r="K25" s="16">
        <v>24.052589999999999</v>
      </c>
      <c r="L25" s="17">
        <v>0.30777486417099287</v>
      </c>
      <c r="M25" s="16">
        <v>25.076380000000011</v>
      </c>
      <c r="N25" s="17">
        <v>0.30641894974109823</v>
      </c>
      <c r="O25" s="16">
        <v>25.996290000000002</v>
      </c>
      <c r="P25" s="17">
        <v>0.30122444060977777</v>
      </c>
      <c r="Q25" s="16">
        <v>26.492740000000001</v>
      </c>
      <c r="R25" s="17">
        <v>0.26895614793108941</v>
      </c>
      <c r="S25" s="16">
        <v>27.737999999999996</v>
      </c>
      <c r="T25" s="17">
        <v>0.26569474511005953</v>
      </c>
      <c r="U25" s="16">
        <v>28.562858960000003</v>
      </c>
      <c r="V25" s="17">
        <v>0.26562211376352929</v>
      </c>
      <c r="W25" s="16">
        <v>68.676990259999982</v>
      </c>
      <c r="X25" s="17">
        <v>-3.5000000000000003E-2</v>
      </c>
      <c r="Y25" s="16">
        <v>65.165292659999992</v>
      </c>
      <c r="Z25" s="17">
        <v>-3.9945858670166097E-2</v>
      </c>
      <c r="AA25" s="16">
        <v>78.382275899999996</v>
      </c>
      <c r="AB25" s="17">
        <v>-2.6865368392419924E-2</v>
      </c>
      <c r="AC25" s="16">
        <v>81.778830060000004</v>
      </c>
      <c r="AD25" s="17">
        <v>0.6215318359711296</v>
      </c>
      <c r="AE25" s="16">
        <v>78.748158930000017</v>
      </c>
      <c r="AF25" s="17">
        <v>0.64308417915627769</v>
      </c>
      <c r="AG25" s="16">
        <v>76.370403060000029</v>
      </c>
      <c r="AH25" s="17">
        <v>0.58807608714433546</v>
      </c>
      <c r="AI25" s="16">
        <v>94.54316713</v>
      </c>
      <c r="AJ25" s="17">
        <v>0.71876973617043927</v>
      </c>
      <c r="AK25" s="16">
        <v>99.854635879999989</v>
      </c>
      <c r="AL25" s="17">
        <v>0.72914093104686328</v>
      </c>
      <c r="AM25" s="16">
        <v>-3.8788958765552435</v>
      </c>
      <c r="AN25" s="17">
        <v>-1.6842002727169889E-2</v>
      </c>
      <c r="AO25" s="16">
        <v>-4.6883696596443123</v>
      </c>
      <c r="AP25" s="17">
        <v>-1.8199869772125288E-2</v>
      </c>
      <c r="AQ25" s="16">
        <v>-4.2085343835999991</v>
      </c>
      <c r="AR25" s="17">
        <v>-1.6490072041419963E-2</v>
      </c>
      <c r="AS25" s="16">
        <v>-5.1640025785800017</v>
      </c>
      <c r="AT25" s="17">
        <v>-1.986222221191777E-2</v>
      </c>
      <c r="AU25" s="16">
        <v>-5.2787167799599999</v>
      </c>
      <c r="AV25" s="17">
        <v>-2.0961178618757605E-2</v>
      </c>
      <c r="AW25" s="16">
        <v>-5.628559753960003</v>
      </c>
      <c r="AX25" s="17">
        <v>-2.0421805759881655E-2</v>
      </c>
      <c r="AY25" s="16">
        <v>-4.042377724404159</v>
      </c>
      <c r="AZ25" s="17">
        <v>-1.524956715385406E-2</v>
      </c>
      <c r="BA25" s="16">
        <v>-6.0918121907591045</v>
      </c>
      <c r="BB25" s="17">
        <v>-2.1993523470368162E-2</v>
      </c>
      <c r="BC25" s="16">
        <v>-5.8315558517155406</v>
      </c>
      <c r="BD25" s="17">
        <v>-2.2761995605434213E-2</v>
      </c>
      <c r="BE25" s="16">
        <v>-5.0260473284263725</v>
      </c>
      <c r="BF25" s="17">
        <v>-1.7046155120020348E-2</v>
      </c>
      <c r="BG25" s="16">
        <v>-3.4081298800000006</v>
      </c>
      <c r="BH25" s="17">
        <v>-1.2090236488651755E-2</v>
      </c>
      <c r="BI25" s="16">
        <v>-5.2274547400000007</v>
      </c>
      <c r="BJ25" s="17">
        <v>-1.8316097949027579E-2</v>
      </c>
      <c r="BK25" s="16">
        <v>-3.4430431399999994</v>
      </c>
      <c r="BL25" s="17">
        <v>-1.1725117333724382E-2</v>
      </c>
      <c r="BM25" s="16">
        <v>-4.4971809400000016</v>
      </c>
      <c r="BN25" s="17">
        <v>-1.4057464003368762E-2</v>
      </c>
      <c r="BO25" s="1"/>
      <c r="BP25" s="16">
        <v>-3.4081298800000006</v>
      </c>
      <c r="BQ25" s="17">
        <v>-1.2090236488651755E-2</v>
      </c>
      <c r="BR25" s="16">
        <v>-5.2274547400000007</v>
      </c>
      <c r="BS25" s="17">
        <v>-1.8316097949027579E-2</v>
      </c>
      <c r="BT25" s="16">
        <v>-3.4430431399999994</v>
      </c>
      <c r="BU25" s="17">
        <v>-1.1725117333724382E-2</v>
      </c>
      <c r="BV25" s="16">
        <v>-4.4971809400000016</v>
      </c>
      <c r="BW25" s="17">
        <v>-1.4057464003368762E-2</v>
      </c>
      <c r="BX25" s="16">
        <v>-3.5120568500000005</v>
      </c>
      <c r="BY25" s="17">
        <v>-1.0371746023357298E-2</v>
      </c>
      <c r="BZ25" s="16">
        <v>-3.1642161800000048</v>
      </c>
      <c r="CA25" s="17">
        <v>-8.8853022633554289E-3</v>
      </c>
      <c r="CB25" s="16">
        <v>-5.3232807600000038</v>
      </c>
      <c r="CC25" s="17">
        <v>-1.5167698176379319E-2</v>
      </c>
      <c r="CD25" s="16">
        <v>-7.2526017500000028</v>
      </c>
      <c r="CE25" s="17">
        <v>-1.9292669626153315E-2</v>
      </c>
    </row>
    <row r="26" spans="1:83" ht="14.4">
      <c r="A26" s="1"/>
      <c r="B26" s="33" t="s">
        <v>30</v>
      </c>
      <c r="C26" s="12">
        <v>-3.7643599999999999</v>
      </c>
      <c r="D26" s="13">
        <v>-6.2957334836253917E-2</v>
      </c>
      <c r="E26" s="12">
        <v>-1.6072900000000001</v>
      </c>
      <c r="F26" s="13">
        <v>-2.7580560216015133E-2</v>
      </c>
      <c r="G26" s="12">
        <v>-4.4900899999999986</v>
      </c>
      <c r="H26" s="13">
        <v>-7.4129360200328162E-2</v>
      </c>
      <c r="I26" s="12">
        <v>-1.0415365999999984</v>
      </c>
      <c r="J26" s="13">
        <v>-1.7119308795081698E-2</v>
      </c>
      <c r="K26" s="12">
        <v>-3.6316199999999998</v>
      </c>
      <c r="L26" s="13">
        <v>-4.6469895849913088E-2</v>
      </c>
      <c r="M26" s="12">
        <v>-1.229919999999999</v>
      </c>
      <c r="N26" s="13">
        <v>-1.5028915444157851E-2</v>
      </c>
      <c r="O26" s="12">
        <v>-1.1590100000000008</v>
      </c>
      <c r="P26" s="13">
        <v>-1.3429690887089609E-2</v>
      </c>
      <c r="Q26" s="12">
        <v>-2.213449999999999</v>
      </c>
      <c r="R26" s="13">
        <v>-2.2471099087450735E-2</v>
      </c>
      <c r="S26" s="12">
        <v>-7.9290000000000003</v>
      </c>
      <c r="T26" s="13">
        <v>-7.5949730837755511E-2</v>
      </c>
      <c r="U26" s="12">
        <v>0.93346802262991846</v>
      </c>
      <c r="V26" s="13">
        <v>8.6808449269330738E-3</v>
      </c>
      <c r="W26" s="12">
        <v>-0.73069056190597648</v>
      </c>
      <c r="X26" s="13">
        <v>-3.5982611935863168E-3</v>
      </c>
      <c r="Y26" s="12">
        <v>1.4946154792760602</v>
      </c>
      <c r="Z26" s="13">
        <v>7.0678370623927485E-3</v>
      </c>
      <c r="AA26" s="12">
        <v>-1.7131695299999998</v>
      </c>
      <c r="AB26" s="13">
        <v>-7.8412413359040169E-3</v>
      </c>
      <c r="AC26" s="12">
        <v>-0.62872958000000079</v>
      </c>
      <c r="AD26" s="13">
        <v>-4.7784426593049951E-3</v>
      </c>
      <c r="AE26" s="12">
        <v>-0.58981337999999894</v>
      </c>
      <c r="AF26" s="13">
        <v>-4.8166161404465608E-3</v>
      </c>
      <c r="AG26" s="12">
        <v>-1.170171429999999</v>
      </c>
      <c r="AH26" s="13">
        <v>-9.0106874950214612E-3</v>
      </c>
      <c r="AI26" s="12">
        <v>-1.9641755455678005</v>
      </c>
      <c r="AJ26" s="13">
        <v>-1.4932754862537432E-2</v>
      </c>
      <c r="AK26" s="12">
        <v>-1.6253850106275287</v>
      </c>
      <c r="AL26" s="13">
        <v>-1.1868600085656555E-2</v>
      </c>
      <c r="AM26" s="12">
        <v>-0.29919050937246849</v>
      </c>
      <c r="AN26" s="13">
        <v>-1.2990726060090716E-3</v>
      </c>
      <c r="AO26" s="12">
        <v>-1.7377382417844127</v>
      </c>
      <c r="AP26" s="13">
        <v>-6.74575854603531E-3</v>
      </c>
      <c r="AQ26" s="12">
        <v>0.99299564547999974</v>
      </c>
      <c r="AR26" s="13">
        <v>3.8908009863459002E-3</v>
      </c>
      <c r="AS26" s="12">
        <v>2.5385464496799997</v>
      </c>
      <c r="AT26" s="13">
        <v>9.7639714371877614E-3</v>
      </c>
      <c r="AU26" s="12">
        <v>-2.0119021991200006</v>
      </c>
      <c r="AV26" s="13">
        <v>-7.9890327738979632E-3</v>
      </c>
      <c r="AW26" s="12">
        <v>0.98784332395999952</v>
      </c>
      <c r="AX26" s="13">
        <v>3.58413970268571E-3</v>
      </c>
      <c r="AY26" s="12">
        <v>0.57748178229498603</v>
      </c>
      <c r="AZ26" s="13">
        <v>2.1785067649839093E-3</v>
      </c>
      <c r="BA26" s="12">
        <v>2.3638318986426077</v>
      </c>
      <c r="BB26" s="13">
        <v>8.5342408325826506E-3</v>
      </c>
      <c r="BC26" s="12">
        <v>0.54547571030632502</v>
      </c>
      <c r="BD26" s="13">
        <v>2.1291257490419261E-3</v>
      </c>
      <c r="BE26" s="12">
        <v>1.0166961294504135</v>
      </c>
      <c r="BF26" s="13">
        <v>3.4481887654572089E-3</v>
      </c>
      <c r="BG26" s="12">
        <v>0.41751071999999956</v>
      </c>
      <c r="BH26" s="13">
        <v>1.4811065068175335E-3</v>
      </c>
      <c r="BI26" s="12">
        <v>-0.29711138999999942</v>
      </c>
      <c r="BJ26" s="13">
        <v>-1.0410269608592962E-3</v>
      </c>
      <c r="BK26" s="12">
        <v>0.20615752999999959</v>
      </c>
      <c r="BL26" s="13">
        <v>7.0205952414549176E-4</v>
      </c>
      <c r="BM26" s="12">
        <v>-1.1688098300000005</v>
      </c>
      <c r="BN26" s="13">
        <v>-3.6535114622291724E-3</v>
      </c>
      <c r="BO26" s="1"/>
      <c r="BP26" s="12">
        <v>0.41751071999999956</v>
      </c>
      <c r="BQ26" s="13">
        <v>1.4811065068175335E-3</v>
      </c>
      <c r="BR26" s="12">
        <v>-0.29711138999999942</v>
      </c>
      <c r="BS26" s="13">
        <v>-1.0410269608592962E-3</v>
      </c>
      <c r="BT26" s="12">
        <v>0.20615752999999959</v>
      </c>
      <c r="BU26" s="13">
        <v>7.0205952414549176E-4</v>
      </c>
      <c r="BV26" s="12">
        <v>-1.1688098300000005</v>
      </c>
      <c r="BW26" s="13">
        <v>-3.6535114622291724E-3</v>
      </c>
      <c r="BX26" s="12">
        <v>-1.6176650000000237E-2</v>
      </c>
      <c r="BY26" s="13">
        <v>-4.7772605192522801E-5</v>
      </c>
      <c r="BZ26" s="12">
        <v>-1.1222759999999998</v>
      </c>
      <c r="CA26" s="13">
        <v>-3.1514159955118681E-3</v>
      </c>
      <c r="CB26" s="12">
        <v>-1.5917985899999985</v>
      </c>
      <c r="CC26" s="13">
        <v>-4.5355339421748117E-3</v>
      </c>
      <c r="CD26" s="12">
        <v>-10.628635150000004</v>
      </c>
      <c r="CE26" s="13">
        <v>-2.8273267110781382E-2</v>
      </c>
    </row>
    <row r="27" spans="1:83" ht="14.4" outlineLevel="1">
      <c r="A27" s="1"/>
      <c r="B27" s="31" t="s">
        <v>31</v>
      </c>
      <c r="C27" s="16">
        <v>-4.92483</v>
      </c>
      <c r="D27" s="17">
        <v>-8.2365706606602029E-2</v>
      </c>
      <c r="E27" s="16">
        <v>-2.7114799999999999</v>
      </c>
      <c r="F27" s="17">
        <v>-4.6528092263698959E-2</v>
      </c>
      <c r="G27" s="16">
        <v>-6.0959699999999994</v>
      </c>
      <c r="H27" s="17">
        <v>-0.10064171450915116</v>
      </c>
      <c r="I27" s="16">
        <v>-3.7113461099999974</v>
      </c>
      <c r="J27" s="17">
        <v>-6.1001869835889878E-2</v>
      </c>
      <c r="K27" s="16">
        <v>-4.7103900000000003</v>
      </c>
      <c r="L27" s="17">
        <v>-6.02737435944488E-2</v>
      </c>
      <c r="M27" s="16">
        <v>-4.7206199999999985</v>
      </c>
      <c r="N27" s="17">
        <v>-5.7683262995967599E-2</v>
      </c>
      <c r="O27" s="16">
        <v>-1.0997400000000008</v>
      </c>
      <c r="P27" s="17">
        <v>-1.2742917020705541E-2</v>
      </c>
      <c r="Q27" s="16">
        <v>-3.5082499999999994</v>
      </c>
      <c r="R27" s="17">
        <v>-3.5615999174839756E-2</v>
      </c>
      <c r="S27" s="16">
        <v>-8.8840000000000003</v>
      </c>
      <c r="T27" s="17">
        <v>-8.5097415659303816E-2</v>
      </c>
      <c r="U27" s="16">
        <v>5.2912240000000249E-2</v>
      </c>
      <c r="V27" s="17">
        <v>4.920607230685716E-4</v>
      </c>
      <c r="W27" s="16">
        <v>-2.0746117499999981</v>
      </c>
      <c r="X27" s="17">
        <v>-1.0216356062285869E-2</v>
      </c>
      <c r="Y27" s="16">
        <v>-0.54447862000000036</v>
      </c>
      <c r="Z27" s="17">
        <v>-2.574766703192741E-3</v>
      </c>
      <c r="AA27" s="16">
        <v>-2.8654112499999997</v>
      </c>
      <c r="AB27" s="17">
        <v>-1.3115095000472253E-2</v>
      </c>
      <c r="AC27" s="16">
        <v>-2.1020273300000007</v>
      </c>
      <c r="AD27" s="17">
        <v>-1.5975734853602673E-2</v>
      </c>
      <c r="AE27" s="16">
        <v>-1.4452278299999997</v>
      </c>
      <c r="AF27" s="17">
        <v>-1.1802220717001315E-2</v>
      </c>
      <c r="AG27" s="16">
        <v>-2.5282066699999985</v>
      </c>
      <c r="AH27" s="17">
        <v>-1.9467985324337356E-2</v>
      </c>
      <c r="AI27" s="16">
        <v>-3.2524099199999998</v>
      </c>
      <c r="AJ27" s="17">
        <v>-2.4726629021239132E-2</v>
      </c>
      <c r="AK27" s="16">
        <v>-3.1595072899999996</v>
      </c>
      <c r="AL27" s="17">
        <v>-2.3070797532609776E-2</v>
      </c>
      <c r="AM27" s="16">
        <v>-2.4511294699999984</v>
      </c>
      <c r="AN27" s="17">
        <v>-1.0642701050033848E-2</v>
      </c>
      <c r="AO27" s="16">
        <v>-3.7958672800000048</v>
      </c>
      <c r="AP27" s="17">
        <v>-1.4735248110430071E-2</v>
      </c>
      <c r="AQ27" s="16">
        <v>-0.75338523999999996</v>
      </c>
      <c r="AR27" s="17">
        <v>-2.9519485289117337E-3</v>
      </c>
      <c r="AS27" s="16">
        <v>0.52084498999999984</v>
      </c>
      <c r="AT27" s="17">
        <v>2.0033179247925153E-3</v>
      </c>
      <c r="AU27" s="16">
        <v>-3.4071993799999998</v>
      </c>
      <c r="AV27" s="17">
        <v>-1.3529597773654631E-2</v>
      </c>
      <c r="AW27" s="16">
        <v>-1.0360142600000013</v>
      </c>
      <c r="AX27" s="17">
        <v>-3.7589157630070892E-3</v>
      </c>
      <c r="AY27" s="16">
        <v>-1.1423416499999999</v>
      </c>
      <c r="AZ27" s="17">
        <v>-4.309398302675232E-3</v>
      </c>
      <c r="BA27" s="16">
        <v>0.89276468999999992</v>
      </c>
      <c r="BB27" s="17">
        <v>3.2231855724009473E-3</v>
      </c>
      <c r="BC27" s="16">
        <v>-1.5786380200000005</v>
      </c>
      <c r="BD27" s="17">
        <v>-6.1618121454226566E-3</v>
      </c>
      <c r="BE27" s="16">
        <v>-0.67055052999999987</v>
      </c>
      <c r="BF27" s="17">
        <v>-2.2742142290511662E-3</v>
      </c>
      <c r="BG27" s="16">
        <v>8.7053369999999991E-2</v>
      </c>
      <c r="BH27" s="17">
        <v>3.088191669602984E-4</v>
      </c>
      <c r="BI27" s="16">
        <v>0.11145798000000001</v>
      </c>
      <c r="BJ27" s="17">
        <v>3.9052949866013703E-4</v>
      </c>
      <c r="BK27" s="16">
        <v>0.14455325999999999</v>
      </c>
      <c r="BL27" s="17">
        <v>4.9226915422046305E-4</v>
      </c>
      <c r="BM27" s="16">
        <v>4.7425810000000013E-2</v>
      </c>
      <c r="BN27" s="17">
        <v>1.4824545105040986E-4</v>
      </c>
      <c r="BO27" s="1"/>
      <c r="BP27" s="16">
        <v>8.7053369999999991E-2</v>
      </c>
      <c r="BQ27" s="17">
        <v>3.088191669602984E-4</v>
      </c>
      <c r="BR27" s="16">
        <v>0.11145798000000001</v>
      </c>
      <c r="BS27" s="17">
        <v>3.9052949866013703E-4</v>
      </c>
      <c r="BT27" s="16">
        <v>0.14455325999999999</v>
      </c>
      <c r="BU27" s="17">
        <v>4.9226915422046305E-4</v>
      </c>
      <c r="BV27" s="16">
        <v>4.7425810000000013E-2</v>
      </c>
      <c r="BW27" s="17">
        <v>1.4824545105040986E-4</v>
      </c>
      <c r="BX27" s="16">
        <v>9.2371120000000001E-2</v>
      </c>
      <c r="BY27" s="17">
        <v>2.7278880651748555E-4</v>
      </c>
      <c r="BZ27" s="16">
        <v>0.16426108000000003</v>
      </c>
      <c r="CA27" s="17">
        <v>4.6125462448814265E-4</v>
      </c>
      <c r="CB27" s="16">
        <v>-0.15530188000000003</v>
      </c>
      <c r="CC27" s="17">
        <v>-4.4250381452063005E-4</v>
      </c>
      <c r="CD27" s="16">
        <v>-10.236535440000001</v>
      </c>
      <c r="CE27" s="17">
        <v>-2.7230241390316226E-2</v>
      </c>
    </row>
    <row r="28" spans="1:83" ht="14.4" outlineLevel="1">
      <c r="A28" s="1"/>
      <c r="B28" s="31" t="s">
        <v>32</v>
      </c>
      <c r="C28" s="16">
        <v>-0.10768999999999999</v>
      </c>
      <c r="D28" s="17">
        <v>-1.8010698733692272E-3</v>
      </c>
      <c r="E28" s="16">
        <v>-9.9229999999999999E-2</v>
      </c>
      <c r="F28" s="17">
        <v>-1.7027536973633765E-3</v>
      </c>
      <c r="G28" s="16">
        <v>-0.2142</v>
      </c>
      <c r="H28" s="17">
        <v>-3.5363453638814135E-3</v>
      </c>
      <c r="I28" s="16">
        <v>-0.21371743999999998</v>
      </c>
      <c r="J28" s="17">
        <v>-3.5127856767149137E-3</v>
      </c>
      <c r="K28" s="16">
        <v>-0.19025</v>
      </c>
      <c r="L28" s="17">
        <v>-2.4344225677372538E-3</v>
      </c>
      <c r="M28" s="16">
        <v>-0.23824000000000004</v>
      </c>
      <c r="N28" s="17">
        <v>-2.9111558600690857E-3</v>
      </c>
      <c r="O28" s="16">
        <v>-0.55658000000000007</v>
      </c>
      <c r="P28" s="17">
        <v>-6.4492086814922486E-3</v>
      </c>
      <c r="Q28" s="16">
        <v>-0.70993000000000006</v>
      </c>
      <c r="R28" s="17">
        <v>-7.2072589736176139E-3</v>
      </c>
      <c r="S28" s="16">
        <v>-0.19800000000000001</v>
      </c>
      <c r="T28" s="17">
        <v>-1.8965880572424758E-3</v>
      </c>
      <c r="U28" s="16">
        <v>-0.52022196999999992</v>
      </c>
      <c r="V28" s="17">
        <v>-4.8378371188661741E-3</v>
      </c>
      <c r="W28" s="16">
        <v>-0.29004139000000007</v>
      </c>
      <c r="X28" s="17">
        <v>-1.4282991085152793E-3</v>
      </c>
      <c r="Y28" s="16">
        <v>-0.76247158999999987</v>
      </c>
      <c r="Z28" s="17">
        <v>-3.605626355103577E-3</v>
      </c>
      <c r="AA28" s="16">
        <v>-0.26006237000000004</v>
      </c>
      <c r="AB28" s="17">
        <v>-1.1903152430904869E-3</v>
      </c>
      <c r="AC28" s="16">
        <v>-0.59770779000000007</v>
      </c>
      <c r="AD28" s="17">
        <v>-4.5426722272791879E-3</v>
      </c>
      <c r="AE28" s="16">
        <v>-0.54850909999999975</v>
      </c>
      <c r="AF28" s="17">
        <v>-4.4793113785275944E-3</v>
      </c>
      <c r="AG28" s="16">
        <v>-0.91638768000000004</v>
      </c>
      <c r="AH28" s="17">
        <v>-7.0564729210383613E-3</v>
      </c>
      <c r="AI28" s="16">
        <v>-0.31817916556780051</v>
      </c>
      <c r="AJ28" s="17">
        <v>-2.4189749701914657E-3</v>
      </c>
      <c r="AK28" s="16">
        <v>-0.852876000627529</v>
      </c>
      <c r="AL28" s="17">
        <v>-6.2277208833088947E-3</v>
      </c>
      <c r="AM28" s="16">
        <v>-0.59328330937247131</v>
      </c>
      <c r="AN28" s="17">
        <v>-2.5760111723620869E-3</v>
      </c>
      <c r="AO28" s="16">
        <v>-0.98989142188258683</v>
      </c>
      <c r="AP28" s="17">
        <v>-3.8426780042284054E-3</v>
      </c>
      <c r="AQ28" s="16">
        <v>-0.54991210452000017</v>
      </c>
      <c r="AR28" s="17">
        <v>-2.1546907767513073E-3</v>
      </c>
      <c r="AS28" s="16">
        <v>-0.6539149703199999</v>
      </c>
      <c r="AT28" s="17">
        <v>-2.515142905247532E-3</v>
      </c>
      <c r="AU28" s="16">
        <v>-0.25407025911999959</v>
      </c>
      <c r="AV28" s="17">
        <v>-1.0088838452834545E-3</v>
      </c>
      <c r="AW28" s="16">
        <v>-1.12174468604</v>
      </c>
      <c r="AX28" s="17">
        <v>-4.0699669350354201E-3</v>
      </c>
      <c r="AY28" s="16">
        <v>-0.33645821770501388</v>
      </c>
      <c r="AZ28" s="17">
        <v>-1.2692634224613281E-3</v>
      </c>
      <c r="BA28" s="16">
        <v>-1.2009849913573913</v>
      </c>
      <c r="BB28" s="17">
        <v>-4.3359661735873764E-3</v>
      </c>
      <c r="BC28" s="16">
        <v>-0.46653895969367698</v>
      </c>
      <c r="BD28" s="17">
        <v>-1.821016212540826E-3</v>
      </c>
      <c r="BE28" s="16">
        <v>-0.75770180054958669</v>
      </c>
      <c r="BF28" s="17">
        <v>-2.5697932356977767E-3</v>
      </c>
      <c r="BG28" s="16">
        <v>-0.73275812000000007</v>
      </c>
      <c r="BH28" s="17">
        <v>-2.5994370143487197E-3</v>
      </c>
      <c r="BI28" s="16">
        <v>-1.1133972999999999</v>
      </c>
      <c r="BJ28" s="17">
        <v>-3.9011517109726027E-3</v>
      </c>
      <c r="BK28" s="16">
        <v>-1.4259000500000001</v>
      </c>
      <c r="BL28" s="17">
        <v>-4.8558338401805401E-3</v>
      </c>
      <c r="BM28" s="16">
        <v>-2.5544774900000005</v>
      </c>
      <c r="BN28" s="17">
        <v>-7.9848856077137913E-3</v>
      </c>
      <c r="BO28" s="1"/>
      <c r="BP28" s="16">
        <v>-0.73275812000000007</v>
      </c>
      <c r="BQ28" s="17">
        <v>-2.5994370143487197E-3</v>
      </c>
      <c r="BR28" s="16">
        <v>-1.1133972999999999</v>
      </c>
      <c r="BS28" s="17">
        <v>-3.9011517109726027E-3</v>
      </c>
      <c r="BT28" s="16">
        <v>-1.4259000500000001</v>
      </c>
      <c r="BU28" s="17">
        <v>-4.8558338401805401E-3</v>
      </c>
      <c r="BV28" s="16">
        <v>-2.5544774900000005</v>
      </c>
      <c r="BW28" s="17">
        <v>-7.9848856077137913E-3</v>
      </c>
      <c r="BX28" s="16">
        <v>-1.3499079500000002</v>
      </c>
      <c r="BY28" s="17">
        <v>-3.9865249938396937E-3</v>
      </c>
      <c r="BZ28" s="16">
        <v>-1.7057889899999996</v>
      </c>
      <c r="CA28" s="17">
        <v>-4.7899542608538662E-3</v>
      </c>
      <c r="CB28" s="16">
        <v>-2.953055329999998</v>
      </c>
      <c r="CC28" s="17">
        <v>-8.414181773044066E-3</v>
      </c>
      <c r="CD28" s="16">
        <v>-2.0862379399999993</v>
      </c>
      <c r="CE28" s="17">
        <v>-5.5496083647453322E-3</v>
      </c>
    </row>
    <row r="29" spans="1:83" ht="14.4" outlineLevel="1">
      <c r="A29" s="1"/>
      <c r="B29" s="31" t="s">
        <v>33</v>
      </c>
      <c r="C29" s="16">
        <v>1.2681600000000002</v>
      </c>
      <c r="D29" s="17">
        <v>2.1209441643717332E-2</v>
      </c>
      <c r="E29" s="16">
        <v>1.2034199999999997</v>
      </c>
      <c r="F29" s="17">
        <v>2.0650285745047205E-2</v>
      </c>
      <c r="G29" s="16">
        <v>1.8200800000000004</v>
      </c>
      <c r="H29" s="17">
        <v>3.0048699672704408E-2</v>
      </c>
      <c r="I29" s="16">
        <v>2.8835269499999989</v>
      </c>
      <c r="J29" s="17">
        <v>4.7395346717523094E-2</v>
      </c>
      <c r="K29" s="16">
        <v>1.26902</v>
      </c>
      <c r="L29" s="17">
        <v>1.6238270312272957E-2</v>
      </c>
      <c r="M29" s="16">
        <v>3.7289399999999997</v>
      </c>
      <c r="N29" s="17">
        <v>4.5565503411878837E-2</v>
      </c>
      <c r="O29" s="16">
        <v>0.4973100000000002</v>
      </c>
      <c r="P29" s="17">
        <v>5.76243481510818E-3</v>
      </c>
      <c r="Q29" s="16">
        <v>2.0047300000000003</v>
      </c>
      <c r="R29" s="17">
        <v>2.0352159061006635E-2</v>
      </c>
      <c r="S29" s="16">
        <v>1.153</v>
      </c>
      <c r="T29" s="17">
        <v>1.1044272878790781E-2</v>
      </c>
      <c r="U29" s="16">
        <v>1.4007777526299181</v>
      </c>
      <c r="V29" s="17">
        <v>1.3026621322730676E-2</v>
      </c>
      <c r="W29" s="16">
        <v>1.6339625780940215</v>
      </c>
      <c r="X29" s="17">
        <v>8.0463939772148305E-3</v>
      </c>
      <c r="Y29" s="16">
        <v>2.8015656892760603</v>
      </c>
      <c r="Z29" s="17">
        <v>1.3248230120689066E-2</v>
      </c>
      <c r="AA29" s="16">
        <v>1.4123040899999999</v>
      </c>
      <c r="AB29" s="17">
        <v>6.4641689076587227E-3</v>
      </c>
      <c r="AC29" s="16">
        <v>2.0710055399999998</v>
      </c>
      <c r="AD29" s="17">
        <v>1.5739964421576862E-2</v>
      </c>
      <c r="AE29" s="16">
        <v>1.4039235500000005</v>
      </c>
      <c r="AF29" s="17">
        <v>1.1464915955082349E-2</v>
      </c>
      <c r="AG29" s="16">
        <v>2.2744229199999997</v>
      </c>
      <c r="AH29" s="17">
        <v>1.7513770750354256E-2</v>
      </c>
      <c r="AI29" s="16">
        <v>1.6064135399999999</v>
      </c>
      <c r="AJ29" s="17">
        <v>1.2212849128893165E-2</v>
      </c>
      <c r="AK29" s="16">
        <v>2.3869982800000002</v>
      </c>
      <c r="AL29" s="17">
        <v>1.7429918330262119E-2</v>
      </c>
      <c r="AM29" s="16">
        <v>2.7452222700000011</v>
      </c>
      <c r="AN29" s="17">
        <v>1.1919639616386863E-2</v>
      </c>
      <c r="AO29" s="16">
        <v>3.0480204600981788</v>
      </c>
      <c r="AP29" s="17">
        <v>1.1832167568623165E-2</v>
      </c>
      <c r="AQ29" s="16">
        <v>2.29629299</v>
      </c>
      <c r="AR29" s="17">
        <v>8.997440292008942E-3</v>
      </c>
      <c r="AS29" s="16">
        <v>2.6716164299999998</v>
      </c>
      <c r="AT29" s="17">
        <v>1.0275796417642778E-2</v>
      </c>
      <c r="AU29" s="16">
        <v>1.6493674399999989</v>
      </c>
      <c r="AV29" s="17">
        <v>6.5494488450401232E-3</v>
      </c>
      <c r="AW29" s="16">
        <v>3.1456022700000008</v>
      </c>
      <c r="AX29" s="17">
        <v>1.141302240072822E-2</v>
      </c>
      <c r="AY29" s="16">
        <v>2.0562816499999998</v>
      </c>
      <c r="AZ29" s="17">
        <v>7.7571684901204694E-3</v>
      </c>
      <c r="BA29" s="16">
        <v>2.6720521999999991</v>
      </c>
      <c r="BB29" s="17">
        <v>9.6470214337690801E-3</v>
      </c>
      <c r="BC29" s="16">
        <v>2.5906526900000024</v>
      </c>
      <c r="BD29" s="17">
        <v>1.0111954107005407E-2</v>
      </c>
      <c r="BE29" s="16">
        <v>2.44494846</v>
      </c>
      <c r="BF29" s="17">
        <v>8.292196230206151E-3</v>
      </c>
      <c r="BG29" s="16">
        <v>1.0632154699999996</v>
      </c>
      <c r="BH29" s="17">
        <v>3.7717243542059547E-3</v>
      </c>
      <c r="BI29" s="16">
        <v>0.70482793000000055</v>
      </c>
      <c r="BJ29" s="17">
        <v>2.4695952514531697E-3</v>
      </c>
      <c r="BK29" s="16">
        <v>1.4875043199999998</v>
      </c>
      <c r="BL29" s="17">
        <v>5.0656242101055696E-3</v>
      </c>
      <c r="BM29" s="16">
        <v>1.33824185</v>
      </c>
      <c r="BN29" s="17">
        <v>4.1831286944342093E-3</v>
      </c>
      <c r="BO29" s="1"/>
      <c r="BP29" s="16">
        <v>1.0632154699999996</v>
      </c>
      <c r="BQ29" s="17">
        <v>3.7717243542059547E-3</v>
      </c>
      <c r="BR29" s="16">
        <v>0.70482793000000055</v>
      </c>
      <c r="BS29" s="17">
        <v>2.4695952514531697E-3</v>
      </c>
      <c r="BT29" s="16">
        <v>1.4875043199999998</v>
      </c>
      <c r="BU29" s="17">
        <v>5.0656242101055696E-3</v>
      </c>
      <c r="BV29" s="16">
        <v>1.33824185</v>
      </c>
      <c r="BW29" s="17">
        <v>4.1831286944342093E-3</v>
      </c>
      <c r="BX29" s="16">
        <v>1.24136018</v>
      </c>
      <c r="BY29" s="17">
        <v>3.6659635821296851E-3</v>
      </c>
      <c r="BZ29" s="16">
        <v>0.41925190999999984</v>
      </c>
      <c r="CA29" s="17">
        <v>1.1772836408538558E-3</v>
      </c>
      <c r="CB29" s="16">
        <v>1.5165586199999996</v>
      </c>
      <c r="CC29" s="17">
        <v>4.3211516453898844E-3</v>
      </c>
      <c r="CD29" s="16">
        <v>1.6941382300000001</v>
      </c>
      <c r="CE29" s="17">
        <v>4.5065826442801894E-3</v>
      </c>
    </row>
    <row r="30" spans="1:83" ht="14.4">
      <c r="A30" s="1"/>
      <c r="B30" s="33" t="s">
        <v>34</v>
      </c>
      <c r="C30" s="12">
        <v>1.02868231</v>
      </c>
      <c r="D30" s="13">
        <v>1.720427818561486E-2</v>
      </c>
      <c r="E30" s="12">
        <v>1.9688005900000001</v>
      </c>
      <c r="F30" s="13">
        <v>3.3783961342272469E-2</v>
      </c>
      <c r="G30" s="12">
        <v>2.1667302300000002</v>
      </c>
      <c r="H30" s="13">
        <v>3.5771738579095283E-2</v>
      </c>
      <c r="I30" s="12">
        <v>0.76790179000000003</v>
      </c>
      <c r="J30" s="13">
        <v>1.2621685946807824E-2</v>
      </c>
      <c r="K30" s="12">
        <v>1.13519294</v>
      </c>
      <c r="L30" s="13">
        <v>1.4525830811416569E-2</v>
      </c>
      <c r="M30" s="12">
        <v>0.97959565999999998</v>
      </c>
      <c r="N30" s="13">
        <v>1.1970095895346051E-2</v>
      </c>
      <c r="O30" s="12">
        <v>2.2378233699999996</v>
      </c>
      <c r="P30" s="13">
        <v>2.5930126676219474E-2</v>
      </c>
      <c r="Q30" s="12">
        <v>0.88929554000000088</v>
      </c>
      <c r="R30" s="13">
        <v>9.0281904706986989E-3</v>
      </c>
      <c r="S30" s="12">
        <v>2.3721056419999997</v>
      </c>
      <c r="T30" s="13">
        <v>2.2721753692599472E-2</v>
      </c>
      <c r="U30" s="12">
        <v>0.88948627300000094</v>
      </c>
      <c r="V30" s="13">
        <v>8.2718338639972012E-3</v>
      </c>
      <c r="W30" s="12">
        <v>2.6990323250000001</v>
      </c>
      <c r="X30" s="13">
        <v>1.3291294265454391E-2</v>
      </c>
      <c r="Y30" s="12">
        <v>1.4566221699999988</v>
      </c>
      <c r="Z30" s="13">
        <v>6.8881717751348081E-3</v>
      </c>
      <c r="AA30" s="12">
        <v>2.8681683999999996</v>
      </c>
      <c r="AB30" s="13">
        <v>1.3127714579661994E-2</v>
      </c>
      <c r="AC30" s="12">
        <v>1.2115895900000009</v>
      </c>
      <c r="AD30" s="13">
        <v>9.2082694477741058E-3</v>
      </c>
      <c r="AE30" s="12">
        <v>2.9370440399999995</v>
      </c>
      <c r="AF30" s="13">
        <v>2.3984897949019732E-2</v>
      </c>
      <c r="AG30" s="12">
        <v>1.2055835999999998</v>
      </c>
      <c r="AH30" s="13">
        <v>9.2833723249617899E-3</v>
      </c>
      <c r="AI30" s="12">
        <v>4.5638820599999992</v>
      </c>
      <c r="AJ30" s="13">
        <v>3.4697169597339261E-2</v>
      </c>
      <c r="AK30" s="12">
        <v>1.4021887700000004</v>
      </c>
      <c r="AL30" s="13">
        <v>1.0238815817123546E-2</v>
      </c>
      <c r="AM30" s="12">
        <v>3.5182695600000002</v>
      </c>
      <c r="AN30" s="13">
        <v>1.5276178430719186E-2</v>
      </c>
      <c r="AO30" s="12">
        <v>1.4804679100000016</v>
      </c>
      <c r="AP30" s="13">
        <v>5.7470560386346939E-3</v>
      </c>
      <c r="AQ30" s="12">
        <v>4.0728124100000009</v>
      </c>
      <c r="AR30" s="13">
        <v>1.5958279992627618E-2</v>
      </c>
      <c r="AS30" s="12">
        <v>1.6831973199999997</v>
      </c>
      <c r="AT30" s="13">
        <v>6.4740554807270452E-3</v>
      </c>
      <c r="AU30" s="12">
        <v>3.7467449300000002</v>
      </c>
      <c r="AV30" s="13">
        <v>1.4877894191029051E-2</v>
      </c>
      <c r="AW30" s="12">
        <v>1.6113890000000008</v>
      </c>
      <c r="AX30" s="13">
        <v>5.84651751071093E-3</v>
      </c>
      <c r="AY30" s="12">
        <v>4.3005059999999995</v>
      </c>
      <c r="AZ30" s="13">
        <v>1.6223336737345304E-2</v>
      </c>
      <c r="BA30" s="12">
        <v>1.5844230000000001</v>
      </c>
      <c r="BB30" s="13">
        <v>5.7203083985996658E-3</v>
      </c>
      <c r="BC30" s="12">
        <v>3.5674250000000001</v>
      </c>
      <c r="BD30" s="13">
        <v>1.3924536476629654E-2</v>
      </c>
      <c r="BE30" s="12">
        <v>1.71825458</v>
      </c>
      <c r="BF30" s="13">
        <v>5.8275683041639466E-3</v>
      </c>
      <c r="BG30" s="12">
        <v>3.2663997799999995</v>
      </c>
      <c r="BH30" s="13">
        <v>1.1587453294673164E-2</v>
      </c>
      <c r="BI30" s="12">
        <v>1.4627167600000002</v>
      </c>
      <c r="BJ30" s="13">
        <v>5.1251067260018532E-3</v>
      </c>
      <c r="BK30" s="12">
        <v>2.4200469599999996</v>
      </c>
      <c r="BL30" s="13">
        <v>8.2413531882504949E-3</v>
      </c>
      <c r="BM30" s="12">
        <v>1.6278364999999999</v>
      </c>
      <c r="BN30" s="13">
        <v>5.0883549733535477E-3</v>
      </c>
      <c r="BO30" s="1"/>
      <c r="BP30" s="12">
        <v>3.2663997799999995</v>
      </c>
      <c r="BQ30" s="13">
        <v>1.1587453294673164E-2</v>
      </c>
      <c r="BR30" s="12">
        <v>1.4627167600000002</v>
      </c>
      <c r="BS30" s="13">
        <v>5.1251067260018532E-3</v>
      </c>
      <c r="BT30" s="12">
        <v>2.4200469599999996</v>
      </c>
      <c r="BU30" s="13">
        <v>8.2413531882504949E-3</v>
      </c>
      <c r="BV30" s="12">
        <v>1.6278364999999999</v>
      </c>
      <c r="BW30" s="13">
        <v>5.0883549733535477E-3</v>
      </c>
      <c r="BX30" s="12">
        <v>2.9111591499999987</v>
      </c>
      <c r="BY30" s="13">
        <v>8.5971852469793296E-3</v>
      </c>
      <c r="BZ30" s="12">
        <v>1.7446855200000009</v>
      </c>
      <c r="CA30" s="13">
        <v>4.8991779694709187E-3</v>
      </c>
      <c r="CB30" s="12">
        <v>2.6106943400000002</v>
      </c>
      <c r="CC30" s="13">
        <v>7.4386878252692022E-3</v>
      </c>
      <c r="CD30" s="12">
        <v>1.4580533700000009</v>
      </c>
      <c r="CE30" s="13">
        <v>3.8785725363604156E-3</v>
      </c>
    </row>
    <row r="31" spans="1:83" ht="14.4">
      <c r="A31" s="1"/>
      <c r="B31" s="23" t="s">
        <v>35</v>
      </c>
      <c r="C31" s="24">
        <v>30.331343620000016</v>
      </c>
      <c r="D31" s="25">
        <v>0.50727894152467223</v>
      </c>
      <c r="E31" s="24">
        <v>16.498153510000002</v>
      </c>
      <c r="F31" s="25">
        <v>0.28310281052928621</v>
      </c>
      <c r="G31" s="24">
        <v>20.116693527783934</v>
      </c>
      <c r="H31" s="25">
        <v>0.33211753451728271</v>
      </c>
      <c r="I31" s="24">
        <v>16.960983042216043</v>
      </c>
      <c r="J31" s="25">
        <v>0.27878070359490115</v>
      </c>
      <c r="K31" s="24">
        <v>46.122679200000029</v>
      </c>
      <c r="L31" s="25">
        <v>0.59018181933763836</v>
      </c>
      <c r="M31" s="24">
        <v>21.034898029999987</v>
      </c>
      <c r="N31" s="25">
        <v>0.25703436310439104</v>
      </c>
      <c r="O31" s="24">
        <v>34.479712979999974</v>
      </c>
      <c r="P31" s="25">
        <v>0.39952363413341613</v>
      </c>
      <c r="Q31" s="24">
        <v>27.135737300000024</v>
      </c>
      <c r="R31" s="25">
        <v>0.27548390145670049</v>
      </c>
      <c r="S31" s="24">
        <v>54.193105642000006</v>
      </c>
      <c r="T31" s="25">
        <v>0.51910099467422743</v>
      </c>
      <c r="U31" s="24">
        <v>40.153653902999928</v>
      </c>
      <c r="V31" s="25">
        <v>0.37341144456094139</v>
      </c>
      <c r="W31" s="24">
        <v>67.751196745000101</v>
      </c>
      <c r="X31" s="25">
        <v>0.33363849866988582</v>
      </c>
      <c r="Y31" s="24">
        <v>47.480588910000087</v>
      </c>
      <c r="Z31" s="25">
        <v>0.22452936604462223</v>
      </c>
      <c r="AA31" s="24">
        <v>86.290200809999973</v>
      </c>
      <c r="AB31" s="25">
        <v>0.39495349270823787</v>
      </c>
      <c r="AC31" s="24">
        <v>54.215112990000137</v>
      </c>
      <c r="AD31" s="25">
        <v>0.41204329640488158</v>
      </c>
      <c r="AE31" s="24">
        <v>57.789344429999922</v>
      </c>
      <c r="AF31" s="25">
        <v>0.47192739019817365</v>
      </c>
      <c r="AG31" s="24">
        <v>39.695495866666825</v>
      </c>
      <c r="AH31" s="25">
        <v>0.30566778426170527</v>
      </c>
      <c r="AI31" s="24">
        <v>80.227134230135789</v>
      </c>
      <c r="AJ31" s="25">
        <v>0.60993129228486764</v>
      </c>
      <c r="AK31" s="24">
        <v>47.64432475557421</v>
      </c>
      <c r="AL31" s="25">
        <v>0.34789999487982209</v>
      </c>
      <c r="AM31" s="24">
        <v>51.238659137183809</v>
      </c>
      <c r="AN31" s="25">
        <v>0.22247610257879724</v>
      </c>
      <c r="AO31" s="24">
        <v>37.514448695431255</v>
      </c>
      <c r="AP31" s="25">
        <v>0.1456280392535691</v>
      </c>
      <c r="AQ31" s="24">
        <v>92.091038432319962</v>
      </c>
      <c r="AR31" s="25">
        <v>0.36083532168249122</v>
      </c>
      <c r="AS31" s="24">
        <v>58.07489653422008</v>
      </c>
      <c r="AT31" s="25">
        <v>0.22337256466165459</v>
      </c>
      <c r="AU31" s="24">
        <v>63.224911306439985</v>
      </c>
      <c r="AV31" s="25">
        <v>0.25105886795832943</v>
      </c>
      <c r="AW31" s="24">
        <v>47.023423031559759</v>
      </c>
      <c r="AX31" s="25">
        <v>0.17061259954460506</v>
      </c>
      <c r="AY31" s="24">
        <v>94.879745074084411</v>
      </c>
      <c r="AZ31" s="25">
        <v>0.3579267309219778</v>
      </c>
      <c r="BA31" s="24">
        <v>57.398710728406179</v>
      </c>
      <c r="BB31" s="25">
        <v>0.20722895782786199</v>
      </c>
      <c r="BC31" s="24">
        <v>63.197803071456924</v>
      </c>
      <c r="BD31" s="25">
        <v>0.24667655637087241</v>
      </c>
      <c r="BE31" s="24">
        <v>54.692191616998606</v>
      </c>
      <c r="BF31" s="25">
        <v>0.18549200221103571</v>
      </c>
      <c r="BG31" s="24">
        <v>102.05331006000002</v>
      </c>
      <c r="BH31" s="25">
        <v>0.36203099544877176</v>
      </c>
      <c r="BI31" s="24">
        <v>61.21061747792109</v>
      </c>
      <c r="BJ31" s="25">
        <v>0.21447142462414934</v>
      </c>
      <c r="BK31" s="24">
        <v>78.629081124490313</v>
      </c>
      <c r="BL31" s="25">
        <v>0.26776754299615951</v>
      </c>
      <c r="BM31" s="24">
        <v>69.294507237588661</v>
      </c>
      <c r="BN31" s="25">
        <v>0.21660347985099715</v>
      </c>
      <c r="BO31" s="1"/>
      <c r="BP31" s="24">
        <v>121.02993253000004</v>
      </c>
      <c r="BQ31" s="25">
        <v>0.42934998313305661</v>
      </c>
      <c r="BR31" s="24">
        <v>81.577887837921168</v>
      </c>
      <c r="BS31" s="25">
        <v>0.28583481989442339</v>
      </c>
      <c r="BT31" s="24">
        <v>103.9831434744904</v>
      </c>
      <c r="BU31" s="25">
        <v>0.35410957934378279</v>
      </c>
      <c r="BV31" s="24">
        <v>92.709961027588406</v>
      </c>
      <c r="BW31" s="25">
        <v>0.28979642075487499</v>
      </c>
      <c r="BX31" s="24">
        <v>148.51032155999965</v>
      </c>
      <c r="BY31" s="25">
        <v>0.43857813322909051</v>
      </c>
      <c r="BZ31" s="24">
        <v>129.07582939000039</v>
      </c>
      <c r="CA31" s="25">
        <v>0.36245240330685874</v>
      </c>
      <c r="CB31" s="24">
        <v>135.10698252619957</v>
      </c>
      <c r="CC31" s="25">
        <v>0.38496221125085806</v>
      </c>
      <c r="CD31" s="24">
        <v>100.47253720000015</v>
      </c>
      <c r="CE31" s="25">
        <v>0.26726732468124298</v>
      </c>
    </row>
    <row r="32" spans="1:83" ht="14.4" outlineLevel="1">
      <c r="A32" s="1"/>
      <c r="B32" s="31" t="s">
        <v>120</v>
      </c>
      <c r="C32" s="16">
        <v>-5.2229999999999999</v>
      </c>
      <c r="D32" s="17">
        <v>-8.7352474218659798E-2</v>
      </c>
      <c r="E32" s="16">
        <v>-6.2412812100000012</v>
      </c>
      <c r="F32" s="17">
        <v>-0.10709830350309453</v>
      </c>
      <c r="G32" s="16">
        <v>-7.8026066477838913</v>
      </c>
      <c r="H32" s="17">
        <v>-0.128817515616624</v>
      </c>
      <c r="I32" s="16">
        <v>-9.2054038422161124</v>
      </c>
      <c r="J32" s="17">
        <v>-0.15130543752214698</v>
      </c>
      <c r="K32" s="16">
        <v>-7.8591966700000011</v>
      </c>
      <c r="L32" s="17">
        <v>-0.10056560177520882</v>
      </c>
      <c r="M32" s="16">
        <v>-10.549928180000011</v>
      </c>
      <c r="N32" s="17">
        <v>-0.12891405827952909</v>
      </c>
      <c r="O32" s="16">
        <v>-8.6407705699999973</v>
      </c>
      <c r="P32" s="17">
        <v>-0.1001224129052907</v>
      </c>
      <c r="Q32" s="16">
        <v>-4.2367917999999989</v>
      </c>
      <c r="R32" s="17">
        <v>-4.301220644274719E-2</v>
      </c>
      <c r="S32" s="16">
        <v>-10.02</v>
      </c>
      <c r="T32" s="17">
        <v>-9.5978850169543467E-2</v>
      </c>
      <c r="U32" s="16">
        <v>-14.490436480000007</v>
      </c>
      <c r="V32" s="17">
        <v>-0.13475473069989055</v>
      </c>
      <c r="W32" s="16">
        <v>-12.4</v>
      </c>
      <c r="X32" s="17">
        <v>-6.0999999999999999E-2</v>
      </c>
      <c r="Y32" s="16">
        <v>-16.261511679999991</v>
      </c>
      <c r="Z32" s="17">
        <v>-7.6898517736552818E-2</v>
      </c>
      <c r="AA32" s="16">
        <v>-12.962956559999993</v>
      </c>
      <c r="AB32" s="17">
        <v>-5.9331939445479223E-2</v>
      </c>
      <c r="AC32" s="16">
        <v>-10.588562940000008</v>
      </c>
      <c r="AD32" s="17">
        <v>-8.0474726277761408E-2</v>
      </c>
      <c r="AE32" s="16">
        <v>-12.121057430000008</v>
      </c>
      <c r="AF32" s="17">
        <v>-9.8984666737498977E-2</v>
      </c>
      <c r="AG32" s="16">
        <v>-14.234454380000003</v>
      </c>
      <c r="AH32" s="17">
        <v>-0.10960976895523727</v>
      </c>
      <c r="AI32" s="16">
        <v>-12.805525130135683</v>
      </c>
      <c r="AJ32" s="17">
        <v>-9.7354723759734446E-2</v>
      </c>
      <c r="AK32" s="16">
        <v>-15.271594235574183</v>
      </c>
      <c r="AL32" s="17">
        <v>-0.11151354507844879</v>
      </c>
      <c r="AM32" s="16">
        <v>-15.557200050633003</v>
      </c>
      <c r="AN32" s="17">
        <v>-6.7548708193883616E-2</v>
      </c>
      <c r="AO32" s="16">
        <v>-19.396026245431145</v>
      </c>
      <c r="AP32" s="17">
        <v>-7.5293796647927319E-2</v>
      </c>
      <c r="AQ32" s="16">
        <v>-18.18872374231999</v>
      </c>
      <c r="AR32" s="17">
        <v>-7.1267889843346838E-2</v>
      </c>
      <c r="AS32" s="16">
        <v>-21.740450434219991</v>
      </c>
      <c r="AT32" s="17">
        <v>-8.3619953890573348E-2</v>
      </c>
      <c r="AU32" s="16">
        <v>-22.834399706440038</v>
      </c>
      <c r="AV32" s="17">
        <v>-9.0672781066011801E-2</v>
      </c>
      <c r="AW32" s="16">
        <v>-23.672480107560002</v>
      </c>
      <c r="AX32" s="17">
        <v>-8.5889607953638522E-2</v>
      </c>
      <c r="AY32" s="16">
        <v>-24.479614181584399</v>
      </c>
      <c r="AZ32" s="17">
        <v>-9.2347510750627332E-2</v>
      </c>
      <c r="BA32" s="16">
        <v>-26.630838270200798</v>
      </c>
      <c r="BB32" s="17">
        <v>-9.6146425429811999E-2</v>
      </c>
      <c r="BC32" s="16">
        <v>-22.737738761456953</v>
      </c>
      <c r="BD32" s="17">
        <v>-8.8750982229474557E-2</v>
      </c>
      <c r="BE32" s="16">
        <v>-26.561047201982049</v>
      </c>
      <c r="BF32" s="17">
        <v>-9.0083459460165147E-2</v>
      </c>
      <c r="BG32" s="16">
        <v>-24.651827839999999</v>
      </c>
      <c r="BH32" s="17">
        <v>-8.7451605119910833E-2</v>
      </c>
      <c r="BI32" s="16">
        <v>-25.616036830000002</v>
      </c>
      <c r="BJ32" s="17">
        <v>-8.9754165837919425E-2</v>
      </c>
      <c r="BK32" s="16">
        <v>-26.22897244</v>
      </c>
      <c r="BL32" s="17">
        <v>-8.9321500456721881E-2</v>
      </c>
      <c r="BM32" s="16">
        <v>-32.667787722306997</v>
      </c>
      <c r="BN32" s="17">
        <v>-0.10211424803735436</v>
      </c>
      <c r="BO32" s="1"/>
      <c r="BP32" s="16">
        <v>-23.631635249999999</v>
      </c>
      <c r="BQ32" s="17">
        <v>-8.3832503116359799E-2</v>
      </c>
      <c r="BR32" s="16">
        <v>-24.789003790000006</v>
      </c>
      <c r="BS32" s="17">
        <v>-8.6856385001710404E-2</v>
      </c>
      <c r="BT32" s="16">
        <v>-25.89568384999999</v>
      </c>
      <c r="BU32" s="17">
        <v>-8.8186502240074016E-2</v>
      </c>
      <c r="BV32" s="16">
        <v>-32.211860172307013</v>
      </c>
      <c r="BW32" s="17">
        <v>-0.10068909187668877</v>
      </c>
      <c r="BX32" s="16">
        <v>-30.233372500000009</v>
      </c>
      <c r="BY32" s="17">
        <v>-8.9284676869497412E-2</v>
      </c>
      <c r="BZ32" s="16">
        <v>-37.387895809999982</v>
      </c>
      <c r="CA32" s="17">
        <v>-0.1049873764512162</v>
      </c>
      <c r="CB32" s="16">
        <v>-34.546752574600042</v>
      </c>
      <c r="CC32" s="17">
        <v>-9.8434544343963593E-2</v>
      </c>
      <c r="CD32" s="16">
        <v>-34.944757959999954</v>
      </c>
      <c r="CE32" s="17">
        <v>-9.2956664894521493E-2</v>
      </c>
    </row>
    <row r="33" spans="1:83" ht="14.4">
      <c r="A33" s="1"/>
      <c r="B33" s="23" t="s">
        <v>36</v>
      </c>
      <c r="C33" s="24">
        <v>25.108343620000017</v>
      </c>
      <c r="D33" s="25">
        <v>0.41992646730601241</v>
      </c>
      <c r="E33" s="24">
        <v>10.256872300000001</v>
      </c>
      <c r="F33" s="25">
        <v>0.17600450702619169</v>
      </c>
      <c r="G33" s="24">
        <v>12.314086880000042</v>
      </c>
      <c r="H33" s="25">
        <v>0.20330001890065869</v>
      </c>
      <c r="I33" s="24">
        <v>7.7555791999999304</v>
      </c>
      <c r="J33" s="25">
        <v>0.12747526607275414</v>
      </c>
      <c r="K33" s="24">
        <v>38.263482530000026</v>
      </c>
      <c r="L33" s="25">
        <v>0.48961621756242951</v>
      </c>
      <c r="M33" s="24">
        <v>10.484969849999976</v>
      </c>
      <c r="N33" s="25">
        <v>0.12812030482486192</v>
      </c>
      <c r="O33" s="24">
        <v>25.838942409999976</v>
      </c>
      <c r="P33" s="25">
        <v>0.29940122122812546</v>
      </c>
      <c r="Q33" s="24">
        <v>22.898945500000025</v>
      </c>
      <c r="R33" s="25">
        <v>0.23247169501395326</v>
      </c>
      <c r="S33" s="24">
        <v>44.17310564200001</v>
      </c>
      <c r="T33" s="25">
        <v>0.42312214450468405</v>
      </c>
      <c r="U33" s="24">
        <v>25.71978757299992</v>
      </c>
      <c r="V33" s="25">
        <v>0.23918279154956101</v>
      </c>
      <c r="W33" s="24">
        <v>55.376830865000031</v>
      </c>
      <c r="X33" s="25">
        <v>0.27270134844161698</v>
      </c>
      <c r="Y33" s="24">
        <v>31.219077230000138</v>
      </c>
      <c r="Z33" s="25">
        <v>0.14763084830806941</v>
      </c>
      <c r="AA33" s="24">
        <v>73.327244249999993</v>
      </c>
      <c r="AB33" s="25">
        <v>0.33562155326275861</v>
      </c>
      <c r="AC33" s="24">
        <v>43.62655005000007</v>
      </c>
      <c r="AD33" s="25">
        <v>0.33156857012711977</v>
      </c>
      <c r="AE33" s="24">
        <v>45.668286999999943</v>
      </c>
      <c r="AF33" s="25">
        <v>0.37294272346067486</v>
      </c>
      <c r="AG33" s="24">
        <v>25.461041486666801</v>
      </c>
      <c r="AH33" s="25">
        <v>0.19605801530646785</v>
      </c>
      <c r="AI33" s="24">
        <v>67.421609100000055</v>
      </c>
      <c r="AJ33" s="25">
        <v>0.51257656852513278</v>
      </c>
      <c r="AK33" s="24">
        <v>32.372730520000012</v>
      </c>
      <c r="AL33" s="25">
        <v>0.23638644980137316</v>
      </c>
      <c r="AM33" s="24">
        <v>35.681459086550774</v>
      </c>
      <c r="AN33" s="25">
        <v>0.15492739438491349</v>
      </c>
      <c r="AO33" s="24">
        <v>18.118422450000111</v>
      </c>
      <c r="AP33" s="25">
        <v>7.0334242605641778E-2</v>
      </c>
      <c r="AQ33" s="24">
        <v>73.902314689999969</v>
      </c>
      <c r="AR33" s="25">
        <v>0.28956743183914435</v>
      </c>
      <c r="AS33" s="24">
        <v>36.334446100000093</v>
      </c>
      <c r="AT33" s="25">
        <v>0.13975261077108125</v>
      </c>
      <c r="AU33" s="24">
        <v>40.390511599999947</v>
      </c>
      <c r="AV33" s="25">
        <v>0.16038608689231768</v>
      </c>
      <c r="AW33" s="24">
        <v>23.350942923999757</v>
      </c>
      <c r="AX33" s="25">
        <v>8.4722991590966537E-2</v>
      </c>
      <c r="AY33" s="24">
        <v>70.400130892500016</v>
      </c>
      <c r="AZ33" s="25">
        <v>0.26557922017135044</v>
      </c>
      <c r="BA33" s="24">
        <v>30.767872458205382</v>
      </c>
      <c r="BB33" s="25">
        <v>0.11108253239805001</v>
      </c>
      <c r="BC33" s="24">
        <v>40.460064309999971</v>
      </c>
      <c r="BD33" s="25">
        <v>0.15792557414139785</v>
      </c>
      <c r="BE33" s="24">
        <v>28.131144415016557</v>
      </c>
      <c r="BF33" s="25">
        <v>9.5408542750870559E-2</v>
      </c>
      <c r="BG33" s="24">
        <v>77.40148222000002</v>
      </c>
      <c r="BH33" s="25">
        <v>0.27457939032886097</v>
      </c>
      <c r="BI33" s="24">
        <v>35.594580647921092</v>
      </c>
      <c r="BJ33" s="25">
        <v>0.12471725878622991</v>
      </c>
      <c r="BK33" s="24">
        <v>52.400108684490313</v>
      </c>
      <c r="BL33" s="25">
        <v>0.17844604253943766</v>
      </c>
      <c r="BM33" s="24">
        <v>36.626719515281664</v>
      </c>
      <c r="BN33" s="25">
        <v>0.11448923181364279</v>
      </c>
      <c r="BO33" s="1"/>
      <c r="BP33" s="24">
        <v>97.398297280000037</v>
      </c>
      <c r="BQ33" s="25">
        <v>0.3455174800166968</v>
      </c>
      <c r="BR33" s="24">
        <v>56.788884047921158</v>
      </c>
      <c r="BS33" s="25">
        <v>0.19897843489271294</v>
      </c>
      <c r="BT33" s="24">
        <v>78.087459624490407</v>
      </c>
      <c r="BU33" s="25">
        <v>0.26592307710370872</v>
      </c>
      <c r="BV33" s="24">
        <v>60.498100855281393</v>
      </c>
      <c r="BW33" s="25">
        <v>0.18910732887818626</v>
      </c>
      <c r="BX33" s="24">
        <v>118.27694905999965</v>
      </c>
      <c r="BY33" s="25">
        <v>0.34929345635959308</v>
      </c>
      <c r="BZ33" s="24">
        <v>91.68793358000039</v>
      </c>
      <c r="CA33" s="25">
        <v>0.25746502685564249</v>
      </c>
      <c r="CB33" s="24">
        <v>100.56022995159958</v>
      </c>
      <c r="CC33" s="25">
        <v>0.28652766690689463</v>
      </c>
      <c r="CD33" s="24">
        <v>65.527779240000143</v>
      </c>
      <c r="CE33" s="25">
        <v>0.17431065978672136</v>
      </c>
    </row>
    <row r="34" spans="1:83" ht="14.4" outlineLevel="1">
      <c r="A34" s="1"/>
      <c r="B34" s="34" t="s">
        <v>83</v>
      </c>
      <c r="C34" s="16">
        <v>-1.02868231</v>
      </c>
      <c r="D34" s="17">
        <v>-1.720427818561486E-2</v>
      </c>
      <c r="E34" s="16">
        <v>-1.9688005900000001</v>
      </c>
      <c r="F34" s="17">
        <v>-3.3783961342272469E-2</v>
      </c>
      <c r="G34" s="16">
        <v>-2.1667302300000002</v>
      </c>
      <c r="H34" s="17">
        <v>-3.5771738579095283E-2</v>
      </c>
      <c r="I34" s="16">
        <v>-0.76790179000000003</v>
      </c>
      <c r="J34" s="17">
        <v>-1.2621685946807824E-2</v>
      </c>
      <c r="K34" s="16">
        <v>-1.13519294</v>
      </c>
      <c r="L34" s="17">
        <v>-1.4525830811416569E-2</v>
      </c>
      <c r="M34" s="16">
        <v>-0.97959565999999998</v>
      </c>
      <c r="N34" s="17">
        <v>-1.1970095895346051E-2</v>
      </c>
      <c r="O34" s="16">
        <v>-2.2378233699999996</v>
      </c>
      <c r="P34" s="17">
        <v>-2.5930126676219474E-2</v>
      </c>
      <c r="Q34" s="16">
        <v>-0.88929554000000088</v>
      </c>
      <c r="R34" s="17">
        <v>-9.0281904706986989E-3</v>
      </c>
      <c r="S34" s="16">
        <v>-2.3721056419999997</v>
      </c>
      <c r="T34" s="17">
        <v>-2.2721753692599472E-2</v>
      </c>
      <c r="U34" s="16">
        <v>-0.94605642300000037</v>
      </c>
      <c r="V34" s="17">
        <v>-8.7979115525074064E-3</v>
      </c>
      <c r="W34" s="16">
        <v>-2.6990323250000001</v>
      </c>
      <c r="X34" s="17">
        <v>-1.3291294265454391E-2</v>
      </c>
      <c r="Y34" s="16">
        <v>-1.4566221699999993</v>
      </c>
      <c r="Z34" s="17">
        <v>-6.8881717751348107E-3</v>
      </c>
      <c r="AA34" s="16">
        <v>-2.8681683999999996</v>
      </c>
      <c r="AB34" s="17">
        <v>-1.3127714579661994E-2</v>
      </c>
      <c r="AC34" s="16">
        <v>-1.2115895900000013</v>
      </c>
      <c r="AD34" s="17">
        <v>-9.2082694477741093E-3</v>
      </c>
      <c r="AE34" s="16">
        <v>-2.9370440399999991</v>
      </c>
      <c r="AF34" s="17">
        <v>-2.3984897949019729E-2</v>
      </c>
      <c r="AG34" s="16">
        <v>-1.2055835999999998</v>
      </c>
      <c r="AH34" s="17">
        <v>-9.2833723249617899E-3</v>
      </c>
      <c r="AI34" s="16">
        <v>-4.5638820599999992</v>
      </c>
      <c r="AJ34" s="17">
        <v>-3.4697169597339261E-2</v>
      </c>
      <c r="AK34" s="16">
        <v>-1.4021887700000004</v>
      </c>
      <c r="AL34" s="17">
        <v>-1.0238815817123546E-2</v>
      </c>
      <c r="AM34" s="16">
        <v>-3.5182695600000002</v>
      </c>
      <c r="AN34" s="17">
        <v>-1.5276178430719186E-2</v>
      </c>
      <c r="AO34" s="16">
        <v>-1.4804679100000016</v>
      </c>
      <c r="AP34" s="17">
        <v>-5.7470560386346939E-3</v>
      </c>
      <c r="AQ34" s="16">
        <v>-4.0728124100000009</v>
      </c>
      <c r="AR34" s="17">
        <v>-1.5958279992627618E-2</v>
      </c>
      <c r="AS34" s="16">
        <v>-1.6831973199999997</v>
      </c>
      <c r="AT34" s="17">
        <v>-6.4740554807270452E-3</v>
      </c>
      <c r="AU34" s="16">
        <v>-3.7467449300000002</v>
      </c>
      <c r="AV34" s="17">
        <v>-1.4877894191029051E-2</v>
      </c>
      <c r="AW34" s="16">
        <v>-1.6113890000000008</v>
      </c>
      <c r="AX34" s="17">
        <v>-5.84651751071093E-3</v>
      </c>
      <c r="AY34" s="16">
        <v>-4.3005059999999995</v>
      </c>
      <c r="AZ34" s="17">
        <v>-1.6223336737345304E-2</v>
      </c>
      <c r="BA34" s="16">
        <v>-1.5844230000000001</v>
      </c>
      <c r="BB34" s="17">
        <v>-5.7203083985996658E-3</v>
      </c>
      <c r="BC34" s="16">
        <v>-3.5674250000000001</v>
      </c>
      <c r="BD34" s="17">
        <v>-1.3924536476629654E-2</v>
      </c>
      <c r="BE34" s="16">
        <v>-1.71825458</v>
      </c>
      <c r="BF34" s="17">
        <v>-5.8275683041639466E-3</v>
      </c>
      <c r="BG34" s="16">
        <v>-3.2663997799999995</v>
      </c>
      <c r="BH34" s="17">
        <v>-1.1587453294673164E-2</v>
      </c>
      <c r="BI34" s="16">
        <v>-1.4627167600000002</v>
      </c>
      <c r="BJ34" s="17">
        <v>-5.1251067260018532E-3</v>
      </c>
      <c r="BK34" s="16">
        <v>-2.4200469599999996</v>
      </c>
      <c r="BL34" s="17">
        <v>-8.2413531882504949E-3</v>
      </c>
      <c r="BM34" s="16">
        <v>-1.6278364999999999</v>
      </c>
      <c r="BN34" s="17">
        <v>-5.0883549733535477E-3</v>
      </c>
      <c r="BO34" s="1"/>
      <c r="BP34" s="16">
        <v>-3.2663997799999995</v>
      </c>
      <c r="BQ34" s="17">
        <v>-1.1587453294673164E-2</v>
      </c>
      <c r="BR34" s="16">
        <v>-1.4627167600000002</v>
      </c>
      <c r="BS34" s="17">
        <v>-5.1251067260018532E-3</v>
      </c>
      <c r="BT34" s="16">
        <v>-2.4200469599999996</v>
      </c>
      <c r="BU34" s="17">
        <v>-8.2413531882504949E-3</v>
      </c>
      <c r="BV34" s="16">
        <v>-1.6278364999999999</v>
      </c>
      <c r="BW34" s="17">
        <v>-5.0883549733535477E-3</v>
      </c>
      <c r="BX34" s="16">
        <v>-2.9111591499999987</v>
      </c>
      <c r="BY34" s="17">
        <v>-8.5971852469793296E-3</v>
      </c>
      <c r="BZ34" s="16">
        <v>-1.7446855200000009</v>
      </c>
      <c r="CA34" s="17">
        <v>-4.8991779694709187E-3</v>
      </c>
      <c r="CB34" s="16">
        <v>-2.6106943400000002</v>
      </c>
      <c r="CC34" s="17">
        <v>-7.4386878252692022E-3</v>
      </c>
      <c r="CD34" s="16">
        <v>-1.4580533700000009</v>
      </c>
      <c r="CE34" s="17">
        <v>-3.8785725363604156E-3</v>
      </c>
    </row>
    <row r="35" spans="1:83" ht="14.4" outlineLevel="1">
      <c r="A35" s="1"/>
      <c r="B35" s="34" t="s">
        <v>165</v>
      </c>
      <c r="C35" s="16">
        <v>-1.42588293</v>
      </c>
      <c r="D35" s="17">
        <v>-2.3847291189288168E-2</v>
      </c>
      <c r="E35" s="16">
        <v>-0.36334178</v>
      </c>
      <c r="F35" s="17">
        <v>-6.2348237357814223E-3</v>
      </c>
      <c r="G35" s="16">
        <v>-1.2</v>
      </c>
      <c r="H35" s="17">
        <v>-1.9811458621184389E-2</v>
      </c>
      <c r="I35" s="16">
        <v>-2.6</v>
      </c>
      <c r="J35" s="17">
        <v>-4.2735130831900184E-2</v>
      </c>
      <c r="K35" s="16">
        <v>0</v>
      </c>
      <c r="L35" s="17">
        <v>0</v>
      </c>
      <c r="M35" s="16">
        <v>-3</v>
      </c>
      <c r="N35" s="17">
        <v>-3.6658275605302451E-2</v>
      </c>
      <c r="O35" s="16">
        <v>-35.818791340000004</v>
      </c>
      <c r="P35" s="17">
        <v>-0.41503981470855467</v>
      </c>
      <c r="Q35" s="16">
        <v>-1.0199999999999889</v>
      </c>
      <c r="R35" s="17">
        <v>-1.0355111282929142E-2</v>
      </c>
      <c r="S35" s="16">
        <v>0</v>
      </c>
      <c r="T35" s="17">
        <v>0</v>
      </c>
      <c r="U35" s="16">
        <v>-0.13740967000000001</v>
      </c>
      <c r="V35" s="17">
        <v>-1.27784991859754E-3</v>
      </c>
      <c r="W35" s="16">
        <v>-6.0030000000000001</v>
      </c>
      <c r="X35" s="17">
        <v>-2.9561572396330123E-2</v>
      </c>
      <c r="Y35" s="16">
        <v>-0.15983331999999972</v>
      </c>
      <c r="Z35" s="17">
        <v>-7.5583043168297298E-4</v>
      </c>
      <c r="AA35" s="16">
        <v>-1.9194433100000003</v>
      </c>
      <c r="AB35" s="17">
        <v>-8.7853641806811926E-3</v>
      </c>
      <c r="AC35" s="16">
        <v>-56.78441274</v>
      </c>
      <c r="AD35" s="17">
        <v>-0.43157037437366585</v>
      </c>
      <c r="AE35" s="16">
        <v>-2.6635893500000023</v>
      </c>
      <c r="AF35" s="17">
        <v>-2.175177418784836E-2</v>
      </c>
      <c r="AG35" s="16">
        <v>-19.63217902666667</v>
      </c>
      <c r="AH35" s="17">
        <v>-0.15117394385163557</v>
      </c>
      <c r="AI35" s="16">
        <v>-0.37640890000000016</v>
      </c>
      <c r="AJ35" s="17">
        <v>-2.8616697954828223E-3</v>
      </c>
      <c r="AK35" s="16">
        <v>-8.3302838399999999</v>
      </c>
      <c r="AL35" s="17">
        <v>-6.0827931136633373E-2</v>
      </c>
      <c r="AM35" s="16">
        <v>-8.0388372165506663</v>
      </c>
      <c r="AN35" s="17">
        <v>-3.49042930341966E-2</v>
      </c>
      <c r="AO35" s="16">
        <v>-28.325433970000002</v>
      </c>
      <c r="AP35" s="17">
        <v>-0.1099570313173736</v>
      </c>
      <c r="AQ35" s="16">
        <v>-0.56819000000000008</v>
      </c>
      <c r="AR35" s="17">
        <v>-2.2263080633785157E-3</v>
      </c>
      <c r="AS35" s="16">
        <v>-7.9781358999999989</v>
      </c>
      <c r="AT35" s="17">
        <v>-3.0686179116171719E-2</v>
      </c>
      <c r="AU35" s="16">
        <v>-7.3729090200000016</v>
      </c>
      <c r="AV35" s="17">
        <v>-2.927697570265177E-2</v>
      </c>
      <c r="AW35" s="16">
        <v>-9.2435526840000009</v>
      </c>
      <c r="AX35" s="17">
        <v>-3.3537893474626546E-2</v>
      </c>
      <c r="AY35" s="16">
        <v>-6.1006153525000002</v>
      </c>
      <c r="AZ35" s="17">
        <v>-2.3014114424820251E-2</v>
      </c>
      <c r="BA35" s="16">
        <v>-5.2489549982051908</v>
      </c>
      <c r="BB35" s="17">
        <v>-1.8950521016234203E-2</v>
      </c>
      <c r="BC35" s="16">
        <v>-31.620143129999995</v>
      </c>
      <c r="BD35" s="17">
        <v>-0.12342118934804108</v>
      </c>
      <c r="BE35" s="16">
        <v>-19.675476015016493</v>
      </c>
      <c r="BF35" s="17">
        <v>-6.6730612406950829E-2</v>
      </c>
      <c r="BG35" s="16">
        <v>-1.8479102800000002</v>
      </c>
      <c r="BH35" s="17">
        <v>-6.5554051874955775E-3</v>
      </c>
      <c r="BI35" s="16">
        <v>-6.2636214779211876</v>
      </c>
      <c r="BJ35" s="17">
        <v>-2.1946647118218254E-2</v>
      </c>
      <c r="BK35" s="16">
        <v>-13.996826344490362</v>
      </c>
      <c r="BL35" s="17">
        <v>-4.7665516961519702E-2</v>
      </c>
      <c r="BM35" s="16">
        <v>-16.362015925281447</v>
      </c>
      <c r="BN35" s="17">
        <v>-5.1145029066184358E-2</v>
      </c>
      <c r="BO35" s="1"/>
      <c r="BP35" s="16">
        <v>-1.8479102800000002</v>
      </c>
      <c r="BQ35" s="17">
        <v>-6.5554051874955775E-3</v>
      </c>
      <c r="BR35" s="16">
        <v>-6.2636214779211876</v>
      </c>
      <c r="BS35" s="17">
        <v>-2.1946647118218254E-2</v>
      </c>
      <c r="BT35" s="16">
        <v>-13.996826344490362</v>
      </c>
      <c r="BU35" s="17">
        <v>-4.7665516961519702E-2</v>
      </c>
      <c r="BV35" s="16">
        <v>-16.362015925281447</v>
      </c>
      <c r="BW35" s="17">
        <v>-5.1145029066184358E-2</v>
      </c>
      <c r="BX35" s="16">
        <v>-62.692159650000001</v>
      </c>
      <c r="BY35" s="17">
        <v>-0.18514141009578711</v>
      </c>
      <c r="BZ35" s="16">
        <v>-4.0716089299999894</v>
      </c>
      <c r="CA35" s="17">
        <v>-1.1433313649646728E-2</v>
      </c>
      <c r="CB35" s="16">
        <v>-18.333044581599992</v>
      </c>
      <c r="CC35" s="17">
        <v>-5.2236599834688174E-2</v>
      </c>
      <c r="CD35" s="16">
        <v>-10.640932689999985</v>
      </c>
      <c r="CE35" s="17">
        <v>-2.8305979837139759E-2</v>
      </c>
    </row>
    <row r="36" spans="1:83" ht="14.4">
      <c r="A36" s="1"/>
      <c r="B36" s="11" t="s">
        <v>37</v>
      </c>
      <c r="C36" s="12">
        <v>22.653778380000016</v>
      </c>
      <c r="D36" s="13">
        <v>0.3788748979311094</v>
      </c>
      <c r="E36" s="12">
        <v>7.9247299300000007</v>
      </c>
      <c r="F36" s="13">
        <v>0.13598572194813779</v>
      </c>
      <c r="G36" s="12">
        <v>8.9473566500000423</v>
      </c>
      <c r="H36" s="13">
        <v>0.147716821700379</v>
      </c>
      <c r="I36" s="12">
        <v>4.3876774099999309</v>
      </c>
      <c r="J36" s="13">
        <v>7.211844929404615E-2</v>
      </c>
      <c r="K36" s="12">
        <v>37.128289590000023</v>
      </c>
      <c r="L36" s="13">
        <v>0.47509038675101289</v>
      </c>
      <c r="M36" s="12">
        <v>6.5053741899999764</v>
      </c>
      <c r="N36" s="13">
        <v>7.9491933324213435E-2</v>
      </c>
      <c r="O36" s="12">
        <v>-12.217672300000029</v>
      </c>
      <c r="P36" s="13">
        <v>-0.1415687201566487</v>
      </c>
      <c r="Q36" s="12">
        <v>20.989649960000037</v>
      </c>
      <c r="R36" s="13">
        <v>0.21308839326032544</v>
      </c>
      <c r="S36" s="12">
        <v>41.801000000000009</v>
      </c>
      <c r="T36" s="13">
        <v>0.40040039081208456</v>
      </c>
      <c r="U36" s="12">
        <v>24.636321479999918</v>
      </c>
      <c r="V36" s="13">
        <v>0.22910703007845604</v>
      </c>
      <c r="W36" s="12">
        <v>46.674798540000033</v>
      </c>
      <c r="X36" s="13">
        <v>0.2298484817798325</v>
      </c>
      <c r="Y36" s="12">
        <v>29.602621740000139</v>
      </c>
      <c r="Z36" s="13">
        <v>0.13998684610125162</v>
      </c>
      <c r="AA36" s="12">
        <v>68.539632539999985</v>
      </c>
      <c r="AB36" s="13">
        <v>0.3137084745024154</v>
      </c>
      <c r="AC36" s="12">
        <v>-14.369452279999933</v>
      </c>
      <c r="AD36" s="13">
        <v>-0.10921007369432026</v>
      </c>
      <c r="AE36" s="12">
        <v>40.067653609999944</v>
      </c>
      <c r="AF36" s="13">
        <v>0.32720605132380681</v>
      </c>
      <c r="AG36" s="12">
        <v>4.6232788600001307</v>
      </c>
      <c r="AH36" s="13">
        <v>3.5600699129870475E-2</v>
      </c>
      <c r="AI36" s="12">
        <v>62.481318140000056</v>
      </c>
      <c r="AJ36" s="13">
        <v>0.47501772913231072</v>
      </c>
      <c r="AK36" s="12">
        <v>22.640257910000017</v>
      </c>
      <c r="AL36" s="13">
        <v>0.1653197028476163</v>
      </c>
      <c r="AM36" s="12">
        <v>24.124352310000106</v>
      </c>
      <c r="AN36" s="13">
        <v>0.10474692291999768</v>
      </c>
      <c r="AO36" s="12">
        <v>-11.687479429999893</v>
      </c>
      <c r="AP36" s="13">
        <v>-4.5369844750366518E-2</v>
      </c>
      <c r="AQ36" s="12">
        <v>69.26131227999997</v>
      </c>
      <c r="AR36" s="13">
        <v>0.27138284378313826</v>
      </c>
      <c r="AS36" s="12">
        <v>26.673112880000097</v>
      </c>
      <c r="AT36" s="13">
        <v>0.10259237617418249</v>
      </c>
      <c r="AU36" s="12">
        <v>29.270857649999947</v>
      </c>
      <c r="AV36" s="13">
        <v>0.11623121699863685</v>
      </c>
      <c r="AW36" s="12">
        <v>12.496001239999757</v>
      </c>
      <c r="AX36" s="13">
        <v>4.5338580605629078E-2</v>
      </c>
      <c r="AY36" s="12">
        <v>59.999009540000017</v>
      </c>
      <c r="AZ36" s="13">
        <v>0.2263417690091849</v>
      </c>
      <c r="BA36" s="12">
        <v>23.934494460000188</v>
      </c>
      <c r="BB36" s="13">
        <v>8.6411702983216127E-2</v>
      </c>
      <c r="BC36" s="12">
        <v>5.2724961799999761</v>
      </c>
      <c r="BD36" s="13">
        <v>2.0579848316727101E-2</v>
      </c>
      <c r="BE36" s="12">
        <v>6.7374138200000644</v>
      </c>
      <c r="BF36" s="13">
        <v>2.2850362039755785E-2</v>
      </c>
      <c r="BG36" s="12">
        <v>72.287172160000026</v>
      </c>
      <c r="BH36" s="13">
        <v>0.25643653184669224</v>
      </c>
      <c r="BI36" s="12">
        <v>27.868242409999905</v>
      </c>
      <c r="BJ36" s="13">
        <v>9.7645504942009811E-2</v>
      </c>
      <c r="BK36" s="12">
        <v>35.983235379999954</v>
      </c>
      <c r="BL36" s="13">
        <v>0.12253917238966747</v>
      </c>
      <c r="BM36" s="12">
        <v>18.636867090000216</v>
      </c>
      <c r="BN36" s="13">
        <v>5.8255847774104877E-2</v>
      </c>
      <c r="BO36" s="1"/>
      <c r="BP36" s="12">
        <v>92.283987220000043</v>
      </c>
      <c r="BQ36" s="13">
        <v>0.32737462153452807</v>
      </c>
      <c r="BR36" s="12">
        <v>49.062545809999975</v>
      </c>
      <c r="BS36" s="13">
        <v>0.17190668104849285</v>
      </c>
      <c r="BT36" s="12">
        <v>61.670586320000055</v>
      </c>
      <c r="BU36" s="13">
        <v>0.21001620695393858</v>
      </c>
      <c r="BV36" s="12">
        <v>42.508248429999945</v>
      </c>
      <c r="BW36" s="13">
        <v>0.13287394483864834</v>
      </c>
      <c r="BX36" s="12">
        <v>52.673630259999648</v>
      </c>
      <c r="BY36" s="13">
        <v>0.15555486101682664</v>
      </c>
      <c r="BZ36" s="12">
        <v>85.871639130000403</v>
      </c>
      <c r="CA36" s="13">
        <v>0.24113253523652484</v>
      </c>
      <c r="CB36" s="12">
        <v>79.616491029999622</v>
      </c>
      <c r="CC36" s="13">
        <v>0.22685237924693732</v>
      </c>
      <c r="CD36" s="12">
        <v>53.428793180000127</v>
      </c>
      <c r="CE36" s="13">
        <v>0.14212610741322113</v>
      </c>
    </row>
    <row r="37" spans="1:83" ht="14.4" outlineLevel="1">
      <c r="A37" s="1"/>
      <c r="B37" s="15" t="s">
        <v>38</v>
      </c>
      <c r="C37" s="16">
        <v>-1.9690699999999999</v>
      </c>
      <c r="D37" s="17">
        <v>-3.2931866055856109E-2</v>
      </c>
      <c r="E37" s="16">
        <v>-2.4147300000000009</v>
      </c>
      <c r="F37" s="17">
        <v>-4.1435961258029508E-2</v>
      </c>
      <c r="G37" s="16">
        <v>-2.2759100000000005</v>
      </c>
      <c r="H37" s="17">
        <v>-3.7574247325449811E-2</v>
      </c>
      <c r="I37" s="16">
        <v>-2.452198179999999</v>
      </c>
      <c r="J37" s="17">
        <v>-4.0305773095402869E-2</v>
      </c>
      <c r="K37" s="16">
        <v>-2.5377899999999998</v>
      </c>
      <c r="L37" s="17">
        <v>-3.2473341646138895E-2</v>
      </c>
      <c r="M37" s="16">
        <v>-3.36378172</v>
      </c>
      <c r="N37" s="17">
        <v>-4.1103479122612772E-2</v>
      </c>
      <c r="O37" s="16">
        <v>-3.5657200000000007</v>
      </c>
      <c r="P37" s="17">
        <v>-4.1316742210949983E-2</v>
      </c>
      <c r="Q37" s="16">
        <v>-3.04470828</v>
      </c>
      <c r="R37" s="17">
        <v>-3.0910091238682474E-2</v>
      </c>
      <c r="S37" s="16">
        <v>-3.4769999999999999</v>
      </c>
      <c r="T37" s="17">
        <v>-3.330523573248529E-2</v>
      </c>
      <c r="U37" s="16">
        <v>-4.001267369999999</v>
      </c>
      <c r="V37" s="17">
        <v>-3.7210039024484165E-2</v>
      </c>
      <c r="W37" s="16">
        <v>-6.6833036899999989</v>
      </c>
      <c r="X37" s="17">
        <v>-3.2911705127202269E-2</v>
      </c>
      <c r="Y37" s="16">
        <v>-6.9919022000000037</v>
      </c>
      <c r="Z37" s="17">
        <v>-3.3063772047725343E-2</v>
      </c>
      <c r="AA37" s="16">
        <v>-7.1119632200000007</v>
      </c>
      <c r="AB37" s="17">
        <v>-3.2551722992699414E-2</v>
      </c>
      <c r="AC37" s="16">
        <v>-7.3027932400000006</v>
      </c>
      <c r="AD37" s="17">
        <v>-5.5502365182341348E-2</v>
      </c>
      <c r="AE37" s="16">
        <v>-7.623681589999995</v>
      </c>
      <c r="AF37" s="17">
        <v>-6.2257570006328679E-2</v>
      </c>
      <c r="AG37" s="16">
        <v>-5.8246491400000018</v>
      </c>
      <c r="AH37" s="17">
        <v>-4.485162756766807E-2</v>
      </c>
      <c r="AI37" s="16">
        <v>-8.5151429200000006</v>
      </c>
      <c r="AJ37" s="17">
        <v>-6.4736852126459798E-2</v>
      </c>
      <c r="AK37" s="16">
        <v>-10.196253929999999</v>
      </c>
      <c r="AL37" s="17">
        <v>-7.4453289205769407E-2</v>
      </c>
      <c r="AM37" s="16">
        <v>-10.188177959999997</v>
      </c>
      <c r="AN37" s="17">
        <v>-4.4236640128529708E-2</v>
      </c>
      <c r="AO37" s="16">
        <v>-13.219121560000005</v>
      </c>
      <c r="AP37" s="17">
        <v>-5.1315554949680757E-2</v>
      </c>
      <c r="AQ37" s="16">
        <v>-10.87824859</v>
      </c>
      <c r="AR37" s="17">
        <v>-4.2623651509799479E-2</v>
      </c>
      <c r="AS37" s="16">
        <v>-13.621150409999997</v>
      </c>
      <c r="AT37" s="17">
        <v>-5.2390817415077597E-2</v>
      </c>
      <c r="AU37" s="16">
        <v>-13.289352699999995</v>
      </c>
      <c r="AV37" s="17">
        <v>-5.2770494664515673E-2</v>
      </c>
      <c r="AW37" s="16">
        <v>-13.495686950000014</v>
      </c>
      <c r="AX37" s="17">
        <v>-4.8965687411449389E-2</v>
      </c>
      <c r="AY37" s="16">
        <v>-12.86165971</v>
      </c>
      <c r="AZ37" s="17">
        <v>-4.8519647798765303E-2</v>
      </c>
      <c r="BA37" s="16">
        <v>-13.898377690000002</v>
      </c>
      <c r="BB37" s="17">
        <v>-5.017789228445764E-2</v>
      </c>
      <c r="BC37" s="16">
        <v>-13.484140859999997</v>
      </c>
      <c r="BD37" s="17">
        <v>-5.2631915530412632E-2</v>
      </c>
      <c r="BE37" s="16">
        <v>-14.075605980000006</v>
      </c>
      <c r="BF37" s="17">
        <v>-4.7738301544901773E-2</v>
      </c>
      <c r="BG37" s="16">
        <v>-15.400034360000022</v>
      </c>
      <c r="BH37" s="17">
        <v>-5.4631150778139653E-2</v>
      </c>
      <c r="BI37" s="16">
        <v>-15.716922230000035</v>
      </c>
      <c r="BJ37" s="17">
        <v>-5.5069379141469067E-2</v>
      </c>
      <c r="BK37" s="16">
        <v>-16.462329939999961</v>
      </c>
      <c r="BL37" s="17">
        <v>-5.606167052933976E-2</v>
      </c>
      <c r="BM37" s="16">
        <v>-17.815906910000052</v>
      </c>
      <c r="BN37" s="17">
        <v>-5.568965834732334E-2</v>
      </c>
      <c r="BO37" s="1"/>
      <c r="BP37" s="16">
        <v>-28.659380109999997</v>
      </c>
      <c r="BQ37" s="17">
        <v>-0.10166827419970927</v>
      </c>
      <c r="BR37" s="16">
        <v>-30.461737860000003</v>
      </c>
      <c r="BS37" s="17">
        <v>-0.10673266476552254</v>
      </c>
      <c r="BT37" s="16">
        <v>-31.519020259999991</v>
      </c>
      <c r="BU37" s="17">
        <v>-0.10733650313557672</v>
      </c>
      <c r="BV37" s="16">
        <v>-32.452608620000021</v>
      </c>
      <c r="BW37" s="17">
        <v>-0.10144163278675306</v>
      </c>
      <c r="BX37" s="16">
        <v>-35.746027120000001</v>
      </c>
      <c r="BY37" s="17">
        <v>-0.10556455389743537</v>
      </c>
      <c r="BZ37" s="16">
        <v>-36.201973699999989</v>
      </c>
      <c r="CA37" s="17">
        <v>-0.10165723849327611</v>
      </c>
      <c r="CB37" s="16">
        <v>-39.209698169999974</v>
      </c>
      <c r="CC37" s="17">
        <v>-0.11172074031832424</v>
      </c>
      <c r="CD37" s="16">
        <v>-38.664466670000017</v>
      </c>
      <c r="CE37" s="17">
        <v>-0.10285147419486065</v>
      </c>
    </row>
    <row r="38" spans="1:83" ht="14.4" outlineLevel="1">
      <c r="A38" s="1" t="s">
        <v>174</v>
      </c>
      <c r="B38" s="15" t="s">
        <v>173</v>
      </c>
      <c r="C38" s="16">
        <v>0</v>
      </c>
      <c r="D38" s="17">
        <v>0</v>
      </c>
      <c r="E38" s="16">
        <v>0</v>
      </c>
      <c r="F38" s="17">
        <v>0</v>
      </c>
      <c r="G38" s="16">
        <v>0</v>
      </c>
      <c r="H38" s="17">
        <v>0</v>
      </c>
      <c r="I38" s="16">
        <v>0</v>
      </c>
      <c r="J38" s="17">
        <v>0</v>
      </c>
      <c r="K38" s="16">
        <v>0</v>
      </c>
      <c r="L38" s="17">
        <v>0</v>
      </c>
      <c r="M38" s="16">
        <v>0</v>
      </c>
      <c r="N38" s="17">
        <v>0</v>
      </c>
      <c r="O38" s="16">
        <v>0</v>
      </c>
      <c r="P38" s="17">
        <v>0</v>
      </c>
      <c r="Q38" s="16">
        <v>0</v>
      </c>
      <c r="R38" s="17">
        <v>0</v>
      </c>
      <c r="S38" s="16">
        <v>0</v>
      </c>
      <c r="T38" s="17">
        <v>0</v>
      </c>
      <c r="U38" s="16">
        <v>0</v>
      </c>
      <c r="V38" s="17">
        <v>0</v>
      </c>
      <c r="W38" s="16">
        <v>0</v>
      </c>
      <c r="X38" s="17">
        <v>0</v>
      </c>
      <c r="Y38" s="16">
        <v>0</v>
      </c>
      <c r="Z38" s="17">
        <v>0</v>
      </c>
      <c r="AA38" s="16">
        <v>0</v>
      </c>
      <c r="AB38" s="17">
        <v>0</v>
      </c>
      <c r="AC38" s="16">
        <v>0</v>
      </c>
      <c r="AD38" s="17">
        <v>0</v>
      </c>
      <c r="AE38" s="16">
        <v>0</v>
      </c>
      <c r="AF38" s="17">
        <v>0</v>
      </c>
      <c r="AG38" s="16">
        <v>0</v>
      </c>
      <c r="AH38" s="17">
        <v>0</v>
      </c>
      <c r="AI38" s="16">
        <v>0</v>
      </c>
      <c r="AJ38" s="17">
        <v>0</v>
      </c>
      <c r="AK38" s="16">
        <v>0</v>
      </c>
      <c r="AL38" s="17">
        <v>0</v>
      </c>
      <c r="AM38" s="16">
        <v>0</v>
      </c>
      <c r="AN38" s="17">
        <v>0</v>
      </c>
      <c r="AO38" s="16">
        <v>0</v>
      </c>
      <c r="AP38" s="17">
        <v>0</v>
      </c>
      <c r="AQ38" s="16">
        <v>0</v>
      </c>
      <c r="AR38" s="17">
        <v>0</v>
      </c>
      <c r="AS38" s="16">
        <v>0</v>
      </c>
      <c r="AT38" s="17">
        <v>0</v>
      </c>
      <c r="AU38" s="16">
        <v>-0.19799827000001075</v>
      </c>
      <c r="AV38" s="17">
        <v>0</v>
      </c>
      <c r="AW38" s="16">
        <v>-0.209870669999975</v>
      </c>
      <c r="AX38" s="17">
        <v>0</v>
      </c>
      <c r="AY38" s="16">
        <v>-0.32905999999999769</v>
      </c>
      <c r="AZ38" s="17">
        <v>-1.2413542003640522E-3</v>
      </c>
      <c r="BA38" s="16">
        <v>-0.56094000000000233</v>
      </c>
      <c r="BB38" s="17">
        <v>-2.0251850630232642E-3</v>
      </c>
      <c r="BC38" s="16">
        <v>-0.3929999999999999</v>
      </c>
      <c r="BD38" s="17">
        <v>0</v>
      </c>
      <c r="BE38" s="16">
        <v>-1.2650000000000001</v>
      </c>
      <c r="BF38" s="17">
        <v>-4.2903269344216699E-3</v>
      </c>
      <c r="BG38" s="16">
        <v>-0.50999999999998546</v>
      </c>
      <c r="BH38" s="17">
        <v>-1.8092093982087967E-3</v>
      </c>
      <c r="BI38" s="16">
        <v>-0.78400000000001457</v>
      </c>
      <c r="BJ38" s="17">
        <v>-2.7470005014405708E-3</v>
      </c>
      <c r="BK38" s="16">
        <v>-0.58014267999999958</v>
      </c>
      <c r="BL38" s="17">
        <v>-1.975647912823222E-3</v>
      </c>
      <c r="BM38" s="16">
        <v>-0.5886031599999979</v>
      </c>
      <c r="BN38" s="17">
        <v>-1.8398787694695405E-3</v>
      </c>
      <c r="BO38" s="1"/>
      <c r="BP38" s="16">
        <v>-0.50999999999998546</v>
      </c>
      <c r="BQ38" s="17">
        <v>-1.8092093982087967E-3</v>
      </c>
      <c r="BR38" s="16">
        <v>-0.78400000000001457</v>
      </c>
      <c r="BS38" s="17">
        <v>-2.7470005014405708E-3</v>
      </c>
      <c r="BT38" s="16">
        <v>-0.58014267999999958</v>
      </c>
      <c r="BU38" s="17">
        <v>-1.975647912823222E-3</v>
      </c>
      <c r="BV38" s="16">
        <v>-0.5886031599999979</v>
      </c>
      <c r="BW38" s="17">
        <v>-1.8398787694695405E-3</v>
      </c>
      <c r="BX38" s="16">
        <v>-0.57399999999999995</v>
      </c>
      <c r="BY38" s="17">
        <v>-1.6951269502961171E-3</v>
      </c>
      <c r="BZ38" s="16">
        <v>-1.27</v>
      </c>
      <c r="CA38" s="17">
        <v>-3.5662335417491536E-3</v>
      </c>
      <c r="CB38" s="16">
        <v>-1.1950000000000003</v>
      </c>
      <c r="CC38" s="17">
        <v>-3.4049301808333093E-3</v>
      </c>
      <c r="CD38" s="16">
        <v>-0.54599999999999982</v>
      </c>
      <c r="CE38" s="17">
        <v>-1.4524163850413684E-3</v>
      </c>
    </row>
    <row r="39" spans="1:83" ht="14.4">
      <c r="A39" s="1"/>
      <c r="B39" s="11" t="s">
        <v>39</v>
      </c>
      <c r="C39" s="12">
        <v>20.684708380000018</v>
      </c>
      <c r="D39" s="13">
        <v>0.34594303187525327</v>
      </c>
      <c r="E39" s="12">
        <v>5.5099999299999993</v>
      </c>
      <c r="F39" s="13">
        <v>9.4549760690108287E-2</v>
      </c>
      <c r="G39" s="12">
        <v>6.6714466500000418</v>
      </c>
      <c r="H39" s="13">
        <v>0.11014257437492921</v>
      </c>
      <c r="I39" s="12">
        <v>1.9354792299999319</v>
      </c>
      <c r="J39" s="13">
        <v>3.1812676198643274E-2</v>
      </c>
      <c r="K39" s="12">
        <v>34.590499590000022</v>
      </c>
      <c r="L39" s="13">
        <v>0.44261704510487399</v>
      </c>
      <c r="M39" s="12">
        <v>3.1415924699999764</v>
      </c>
      <c r="N39" s="13">
        <v>3.8388454201600669E-2</v>
      </c>
      <c r="O39" s="12">
        <v>-15.783392300000029</v>
      </c>
      <c r="P39" s="13">
        <v>-0.1828854623675987</v>
      </c>
      <c r="Q39" s="12">
        <v>17.944941680000035</v>
      </c>
      <c r="R39" s="13">
        <v>0.18217830202164295</v>
      </c>
      <c r="S39" s="12">
        <v>38.324000000000012</v>
      </c>
      <c r="T39" s="13">
        <v>0.36709515507959933</v>
      </c>
      <c r="U39" s="12">
        <v>20.635054109999921</v>
      </c>
      <c r="V39" s="13">
        <v>0.1918969910539719</v>
      </c>
      <c r="W39" s="12">
        <v>39.991494850000038</v>
      </c>
      <c r="X39" s="13">
        <v>0.19693677665263024</v>
      </c>
      <c r="Y39" s="12">
        <v>22.610719540000133</v>
      </c>
      <c r="Z39" s="13">
        <v>0.10692307405352627</v>
      </c>
      <c r="AA39" s="12">
        <v>61.427669319999985</v>
      </c>
      <c r="AB39" s="13">
        <v>0.28115675150971597</v>
      </c>
      <c r="AC39" s="12">
        <v>-21.672245519999933</v>
      </c>
      <c r="AD39" s="13">
        <v>-0.16471243887666159</v>
      </c>
      <c r="AE39" s="12">
        <v>32.443972019999947</v>
      </c>
      <c r="AF39" s="13">
        <v>0.26494848131747811</v>
      </c>
      <c r="AG39" s="12">
        <v>-1.2013702799998711</v>
      </c>
      <c r="AH39" s="13">
        <v>-9.2509284377975971E-3</v>
      </c>
      <c r="AI39" s="12">
        <v>53.966175220000054</v>
      </c>
      <c r="AJ39" s="13">
        <v>0.41028087700585092</v>
      </c>
      <c r="AK39" s="12">
        <v>12.44400398000001</v>
      </c>
      <c r="AL39" s="13">
        <v>9.0866413641846833E-2</v>
      </c>
      <c r="AM39" s="12">
        <v>13.936174350000108</v>
      </c>
      <c r="AN39" s="13">
        <v>6.051028279146798E-2</v>
      </c>
      <c r="AO39" s="12">
        <v>-24.906600989999898</v>
      </c>
      <c r="AP39" s="13">
        <v>-9.6685399700047275E-2</v>
      </c>
      <c r="AQ39" s="12">
        <v>58.383063689999972</v>
      </c>
      <c r="AR39" s="13">
        <v>0.22875919227333877</v>
      </c>
      <c r="AS39" s="12">
        <v>13.051962470000101</v>
      </c>
      <c r="AT39" s="13">
        <v>5.020155875910489E-2</v>
      </c>
      <c r="AU39" s="12">
        <v>15.783506679999942</v>
      </c>
      <c r="AV39" s="13">
        <v>6.2674493923566693E-2</v>
      </c>
      <c r="AW39" s="12">
        <v>-1.2095563800002536</v>
      </c>
      <c r="AX39" s="13">
        <v>-4.3885694614172006E-3</v>
      </c>
      <c r="AY39" s="12">
        <v>46.808289830000021</v>
      </c>
      <c r="AZ39" s="13">
        <v>0.17658076701005557</v>
      </c>
      <c r="BA39" s="12">
        <v>9.4751767700001839</v>
      </c>
      <c r="BB39" s="13">
        <v>3.4208625635735221E-2</v>
      </c>
      <c r="BC39" s="12">
        <v>-8.6046446800000211</v>
      </c>
      <c r="BD39" s="13">
        <v>-3.3586042794199619E-2</v>
      </c>
      <c r="BE39" s="12">
        <v>-8.6031921599999421</v>
      </c>
      <c r="BF39" s="13">
        <v>-2.9178266439567661E-2</v>
      </c>
      <c r="BG39" s="12">
        <v>56.377137800000021</v>
      </c>
      <c r="BH39" s="13">
        <v>0.19999617167034381</v>
      </c>
      <c r="BI39" s="12">
        <v>11.367320179999854</v>
      </c>
      <c r="BJ39" s="13">
        <v>3.9829125299100175E-2</v>
      </c>
      <c r="BK39" s="12">
        <v>18.940762759999995</v>
      </c>
      <c r="BL39" s="13">
        <v>6.4501853947504489E-2</v>
      </c>
      <c r="BM39" s="12">
        <v>0.23235702000016567</v>
      </c>
      <c r="BN39" s="13">
        <v>7.2631065731199225E-4</v>
      </c>
      <c r="BO39" s="1"/>
      <c r="BP39" s="12">
        <v>63.114607110000058</v>
      </c>
      <c r="BQ39" s="13">
        <v>0.22389713793660998</v>
      </c>
      <c r="BR39" s="12">
        <v>17.816807949999959</v>
      </c>
      <c r="BS39" s="13">
        <v>6.2427015781529746E-2</v>
      </c>
      <c r="BT39" s="12">
        <v>29.571423380000066</v>
      </c>
      <c r="BU39" s="13">
        <v>0.10070405590553863</v>
      </c>
      <c r="BV39" s="12">
        <v>9.4670366499999261</v>
      </c>
      <c r="BW39" s="13">
        <v>2.9592433282425747E-2</v>
      </c>
      <c r="BX39" s="12">
        <v>16.353603139999645</v>
      </c>
      <c r="BY39" s="13">
        <v>4.8295180169095134E-2</v>
      </c>
      <c r="BZ39" s="12">
        <v>48.399665430000411</v>
      </c>
      <c r="CA39" s="13">
        <v>0.13590906320149954</v>
      </c>
      <c r="CB39" s="12">
        <v>39.211792859999633</v>
      </c>
      <c r="CC39" s="13">
        <v>0.11172670874777975</v>
      </c>
      <c r="CD39" s="12">
        <v>14.218326510000111</v>
      </c>
      <c r="CE39" s="13">
        <v>3.7822216833319093E-2</v>
      </c>
    </row>
    <row r="40" spans="1:83" ht="14.4" outlineLevel="1">
      <c r="A40" s="1"/>
      <c r="B40" s="15" t="s">
        <v>40</v>
      </c>
      <c r="C40" s="16">
        <v>-5.98249823</v>
      </c>
      <c r="D40" s="17">
        <v>-0.1000547620906094</v>
      </c>
      <c r="E40" s="16">
        <v>-2.2039415699999987</v>
      </c>
      <c r="F40" s="17">
        <v>-3.7818902117205913E-2</v>
      </c>
      <c r="G40" s="16">
        <v>-1.0287401999999997</v>
      </c>
      <c r="H40" s="17">
        <v>-1.6984036586874123E-2</v>
      </c>
      <c r="I40" s="16">
        <v>-2.2654931900000044</v>
      </c>
      <c r="J40" s="17">
        <v>-3.7236979951318881E-2</v>
      </c>
      <c r="K40" s="16">
        <v>-5.4312699999999996</v>
      </c>
      <c r="L40" s="17">
        <v>-6.9498061810640277E-2</v>
      </c>
      <c r="M40" s="16">
        <v>-3.4232290700000014</v>
      </c>
      <c r="N40" s="17">
        <v>-4.1829891569381078E-2</v>
      </c>
      <c r="O40" s="16">
        <v>-2.2308900000000023</v>
      </c>
      <c r="P40" s="17">
        <v>-2.5849788270247323E-2</v>
      </c>
      <c r="Q40" s="16">
        <v>3.1023890700000036</v>
      </c>
      <c r="R40" s="17">
        <v>3.1495670649797483E-2</v>
      </c>
      <c r="S40" s="16">
        <v>6.4530000000000003</v>
      </c>
      <c r="T40" s="17">
        <v>6.1811528956493417E-2</v>
      </c>
      <c r="U40" s="16">
        <v>6.8004183699999983</v>
      </c>
      <c r="V40" s="17">
        <v>6.3240920821174468E-2</v>
      </c>
      <c r="W40" s="16">
        <v>3.4099728700000007</v>
      </c>
      <c r="X40" s="17">
        <v>1.6792297162423225E-2</v>
      </c>
      <c r="Y40" s="16">
        <v>-0.16148852000000602</v>
      </c>
      <c r="Z40" s="17">
        <v>-7.6365765150501264E-4</v>
      </c>
      <c r="AA40" s="16">
        <v>2.4007317599999989</v>
      </c>
      <c r="AB40" s="17">
        <v>1.0988239507697522E-2</v>
      </c>
      <c r="AC40" s="16">
        <v>-2.4470925599999975</v>
      </c>
      <c r="AD40" s="17">
        <v>-1.8598284305268161E-2</v>
      </c>
      <c r="AE40" s="16">
        <v>-3.7123771999999988</v>
      </c>
      <c r="AF40" s="17">
        <v>-3.0316531545869364E-2</v>
      </c>
      <c r="AG40" s="16">
        <v>-8.7697123000000108</v>
      </c>
      <c r="AH40" s="17">
        <v>-6.7529538775823697E-2</v>
      </c>
      <c r="AI40" s="16">
        <v>-1.1585466900000028</v>
      </c>
      <c r="AJ40" s="17">
        <v>-8.8079162565752496E-3</v>
      </c>
      <c r="AK40" s="16">
        <v>-13.846891650000019</v>
      </c>
      <c r="AL40" s="17">
        <v>-0.10111033284342744</v>
      </c>
      <c r="AM40" s="16">
        <v>-8.6120994699999862</v>
      </c>
      <c r="AN40" s="17">
        <v>-3.7393373623941968E-2</v>
      </c>
      <c r="AO40" s="16">
        <v>-12.503088840000011</v>
      </c>
      <c r="AP40" s="17">
        <v>-4.8535974156648919E-2</v>
      </c>
      <c r="AQ40" s="16">
        <v>-8.8163902300000068</v>
      </c>
      <c r="AR40" s="17">
        <v>-3.4544783714849925E-2</v>
      </c>
      <c r="AS40" s="16">
        <v>-14.290887979999994</v>
      </c>
      <c r="AT40" s="17">
        <v>-5.4966818537576588E-2</v>
      </c>
      <c r="AU40" s="16">
        <v>-6.8836928900000025</v>
      </c>
      <c r="AV40" s="17">
        <v>-2.733435458627791E-2</v>
      </c>
      <c r="AW40" s="16">
        <v>-7.6066468799999853</v>
      </c>
      <c r="AX40" s="17">
        <v>-2.7598794693096795E-2</v>
      </c>
      <c r="AY40" s="16">
        <v>-5.1166560699999994</v>
      </c>
      <c r="AZ40" s="17">
        <v>-1.9302201739235299E-2</v>
      </c>
      <c r="BA40" s="16">
        <v>-10.540923030000004</v>
      </c>
      <c r="BB40" s="17">
        <v>-3.8056333780500315E-2</v>
      </c>
      <c r="BC40" s="16">
        <v>-6.2725831299999903</v>
      </c>
      <c r="BD40" s="17">
        <v>-2.4483433455889519E-2</v>
      </c>
      <c r="BE40" s="16">
        <v>-13.179055100000021</v>
      </c>
      <c r="BF40" s="17">
        <v>-4.4697592937357596E-2</v>
      </c>
      <c r="BG40" s="16">
        <v>-9.2124014699999837</v>
      </c>
      <c r="BH40" s="17">
        <v>-3.2680712391366627E-2</v>
      </c>
      <c r="BI40" s="16">
        <v>-16.24393021000003</v>
      </c>
      <c r="BJ40" s="17">
        <v>-5.6915924020707769E-2</v>
      </c>
      <c r="BK40" s="16">
        <v>-13.118005189999941</v>
      </c>
      <c r="BL40" s="17">
        <v>-4.467273391095377E-2</v>
      </c>
      <c r="BM40" s="16">
        <v>-21.206206750000078</v>
      </c>
      <c r="BN40" s="17">
        <v>-6.6287190133853424E-2</v>
      </c>
      <c r="BO40" s="1"/>
      <c r="BP40" s="16">
        <v>-25.119808289999995</v>
      </c>
      <c r="BQ40" s="17">
        <v>-8.9111751449946125E-2</v>
      </c>
      <c r="BR40" s="16">
        <v>-32.799809810000006</v>
      </c>
      <c r="BS40" s="17">
        <v>-0.11492486478982614</v>
      </c>
      <c r="BT40" s="16">
        <v>-30.174760239999991</v>
      </c>
      <c r="BU40" s="17">
        <v>-0.10275869047955095</v>
      </c>
      <c r="BV40" s="16">
        <v>-38.197173759999998</v>
      </c>
      <c r="BW40" s="17">
        <v>-0.11939821909002879</v>
      </c>
      <c r="BX40" s="16">
        <v>-34.467202110000002</v>
      </c>
      <c r="BY40" s="17">
        <v>-0.10178794982223729</v>
      </c>
      <c r="BZ40" s="16">
        <v>-37.357186049999981</v>
      </c>
      <c r="CA40" s="17">
        <v>-0.10490114166682953</v>
      </c>
      <c r="CB40" s="16">
        <v>-36.732327080000033</v>
      </c>
      <c r="CC40" s="17">
        <v>-0.10466193229032029</v>
      </c>
      <c r="CD40" s="16">
        <v>-45.96716243000003</v>
      </c>
      <c r="CE40" s="17">
        <v>-0.12227739906078768</v>
      </c>
    </row>
    <row r="41" spans="1:83" ht="14.4">
      <c r="A41" s="1"/>
      <c r="B41" s="11" t="s">
        <v>41</v>
      </c>
      <c r="C41" s="12">
        <v>14.702210150000017</v>
      </c>
      <c r="D41" s="13">
        <v>0.24588826978464387</v>
      </c>
      <c r="E41" s="12">
        <v>3.3060583600000006</v>
      </c>
      <c r="F41" s="13">
        <v>5.6730858572902366E-2</v>
      </c>
      <c r="G41" s="12">
        <v>5.6427064500000421</v>
      </c>
      <c r="H41" s="13">
        <v>9.3158537788055079E-2</v>
      </c>
      <c r="I41" s="12">
        <v>-0.33001396000006533</v>
      </c>
      <c r="J41" s="13">
        <v>-5.4243037526754863E-3</v>
      </c>
      <c r="K41" s="12">
        <v>29.159229590000024</v>
      </c>
      <c r="L41" s="13">
        <v>0.37311898329423376</v>
      </c>
      <c r="M41" s="12">
        <v>-0.28163660000002499</v>
      </c>
      <c r="N41" s="13">
        <v>-3.4414373677804132E-3</v>
      </c>
      <c r="O41" s="12">
        <v>-18.014282300000033</v>
      </c>
      <c r="P41" s="13">
        <v>-0.20873525063784604</v>
      </c>
      <c r="Q41" s="12">
        <v>21.04733075000004</v>
      </c>
      <c r="R41" s="13">
        <v>0.21367397267144045</v>
      </c>
      <c r="S41" s="12">
        <v>44.777000000000015</v>
      </c>
      <c r="T41" s="13">
        <v>0.42890668403609272</v>
      </c>
      <c r="U41" s="12">
        <v>27.43547247999992</v>
      </c>
      <c r="V41" s="13">
        <v>0.25513791187514639</v>
      </c>
      <c r="W41" s="12">
        <v>43.401467720000042</v>
      </c>
      <c r="X41" s="13">
        <v>0.21372907381505349</v>
      </c>
      <c r="Y41" s="12">
        <v>22.449231020000127</v>
      </c>
      <c r="Z41" s="13">
        <v>0.10615941640202126</v>
      </c>
      <c r="AA41" s="12">
        <v>63.828401079999985</v>
      </c>
      <c r="AB41" s="13">
        <v>0.29214499101741354</v>
      </c>
      <c r="AC41" s="12">
        <v>-24.119338079999931</v>
      </c>
      <c r="AD41" s="13">
        <v>-0.18331072318192976</v>
      </c>
      <c r="AE41" s="12">
        <v>28.731594819999948</v>
      </c>
      <c r="AF41" s="13">
        <v>0.23463194977160876</v>
      </c>
      <c r="AG41" s="12">
        <v>-9.9710825799998819</v>
      </c>
      <c r="AH41" s="13">
        <v>-7.6780467213621292E-2</v>
      </c>
      <c r="AI41" s="12">
        <v>52.807628530000052</v>
      </c>
      <c r="AJ41" s="13">
        <v>0.40147296074927569</v>
      </c>
      <c r="AK41" s="12">
        <v>-1.402887670000009</v>
      </c>
      <c r="AL41" s="13">
        <v>-1.0243919201580602E-2</v>
      </c>
      <c r="AM41" s="12">
        <v>5.3240748800001221</v>
      </c>
      <c r="AN41" s="13">
        <v>2.3116909167526008E-2</v>
      </c>
      <c r="AO41" s="12">
        <v>-37.409689829999905</v>
      </c>
      <c r="AP41" s="13">
        <v>-0.14522137385669617</v>
      </c>
      <c r="AQ41" s="12">
        <v>49.566673459999961</v>
      </c>
      <c r="AR41" s="13">
        <v>0.19421440855848884</v>
      </c>
      <c r="AS41" s="12">
        <v>-1.238925509999893</v>
      </c>
      <c r="AT41" s="13">
        <v>-4.7652597784717003E-3</v>
      </c>
      <c r="AU41" s="12">
        <v>8.8998137899999392</v>
      </c>
      <c r="AV41" s="13">
        <v>3.5340139337288787E-2</v>
      </c>
      <c r="AW41" s="12">
        <v>-8.8162032600002398</v>
      </c>
      <c r="AX41" s="13">
        <v>-3.1987364154513996E-2</v>
      </c>
      <c r="AY41" s="12">
        <v>41.691633760000023</v>
      </c>
      <c r="AZ41" s="13">
        <v>0.15727856527082026</v>
      </c>
      <c r="BA41" s="12">
        <v>-1.0657462599998198</v>
      </c>
      <c r="BB41" s="13">
        <v>-3.8477081447650984E-3</v>
      </c>
      <c r="BC41" s="12">
        <v>-14.877227810000011</v>
      </c>
      <c r="BD41" s="13">
        <v>-5.8069476250089139E-2</v>
      </c>
      <c r="BE41" s="12">
        <v>-21.782247259999963</v>
      </c>
      <c r="BF41" s="13">
        <v>-7.3875859376925257E-2</v>
      </c>
      <c r="BG41" s="12">
        <v>47.164736330000039</v>
      </c>
      <c r="BH41" s="13">
        <v>0.1673154592789772</v>
      </c>
      <c r="BI41" s="12">
        <v>-4.876610030000176</v>
      </c>
      <c r="BJ41" s="13">
        <v>-1.708679872160759E-2</v>
      </c>
      <c r="BK41" s="12">
        <v>5.8227575700000536</v>
      </c>
      <c r="BL41" s="13">
        <v>1.9829120036550719E-2</v>
      </c>
      <c r="BM41" s="12">
        <v>-20.973849729999912</v>
      </c>
      <c r="BN41" s="13">
        <v>-6.5560879476541434E-2</v>
      </c>
      <c r="BO41" s="1"/>
      <c r="BP41" s="12">
        <v>37.994798820000064</v>
      </c>
      <c r="BQ41" s="13">
        <v>0.13478538648666386</v>
      </c>
      <c r="BR41" s="12">
        <v>-14.983001860000048</v>
      </c>
      <c r="BS41" s="13">
        <v>-5.2497849008296391E-2</v>
      </c>
      <c r="BT41" s="12">
        <v>-0.60333685999992426</v>
      </c>
      <c r="BU41" s="13">
        <v>-2.0546345740123238E-3</v>
      </c>
      <c r="BV41" s="12">
        <v>-28.730137110000072</v>
      </c>
      <c r="BW41" s="13">
        <v>-8.9805785807603039E-2</v>
      </c>
      <c r="BX41" s="12">
        <v>-18.113598970000357</v>
      </c>
      <c r="BY41" s="13">
        <v>-5.3492769653142154E-2</v>
      </c>
      <c r="BZ41" s="12">
        <v>11.042479380000433</v>
      </c>
      <c r="CA41" s="13">
        <v>3.1007921534670031E-2</v>
      </c>
      <c r="CB41" s="12">
        <v>2.4794657799996003</v>
      </c>
      <c r="CC41" s="13">
        <v>7.0647764574594471E-3</v>
      </c>
      <c r="CD41" s="12">
        <v>-31.748835919999919</v>
      </c>
      <c r="CE41" s="13">
        <v>-8.4455182227468589E-2</v>
      </c>
    </row>
    <row r="42" spans="1:83" ht="14.4" outlineLevel="1">
      <c r="A42" s="1"/>
      <c r="B42" s="15" t="s">
        <v>42</v>
      </c>
      <c r="C42" s="16">
        <v>2.5630000000000003E-2</v>
      </c>
      <c r="D42" s="17">
        <v>4.2865095045457614E-4</v>
      </c>
      <c r="E42" s="16">
        <v>2.9369999999999997E-2</v>
      </c>
      <c r="F42" s="17">
        <v>5.0397940231343712E-4</v>
      </c>
      <c r="G42" s="16">
        <v>4.7869999999999989E-2</v>
      </c>
      <c r="H42" s="17">
        <v>7.9031210349674713E-4</v>
      </c>
      <c r="I42" s="16">
        <v>4.2668070000000093E-2</v>
      </c>
      <c r="J42" s="17">
        <v>7.0131752069026122E-4</v>
      </c>
      <c r="K42" s="16">
        <v>4.2779999999999999E-2</v>
      </c>
      <c r="L42" s="17">
        <v>5.4740918500814563E-4</v>
      </c>
      <c r="M42" s="16">
        <v>1.3191301200000001</v>
      </c>
      <c r="N42" s="17">
        <v>1.6119011832738565E-2</v>
      </c>
      <c r="O42" s="16">
        <v>3.3809999999999896E-2</v>
      </c>
      <c r="P42" s="17">
        <v>3.9176352998895436E-4</v>
      </c>
      <c r="Q42" s="16">
        <v>0.70627987999999986</v>
      </c>
      <c r="R42" s="17">
        <v>7.1702027002881552E-3</v>
      </c>
      <c r="S42" s="16">
        <v>-1.78148</v>
      </c>
      <c r="T42" s="17">
        <v>-1.7064311576850129E-2</v>
      </c>
      <c r="U42" s="16">
        <v>0.39679566999999993</v>
      </c>
      <c r="V42" s="17">
        <v>3.6900264341611201E-3</v>
      </c>
      <c r="W42" s="16">
        <v>6.8937650000000295E-2</v>
      </c>
      <c r="X42" s="17">
        <v>3.3948114797732401E-4</v>
      </c>
      <c r="Y42" s="16">
        <v>22.345841359999998</v>
      </c>
      <c r="Z42" s="17">
        <v>0.10567050050294932</v>
      </c>
      <c r="AA42" s="16">
        <v>6.5754700000000008E-3</v>
      </c>
      <c r="AB42" s="17">
        <v>3.009617335827634E-5</v>
      </c>
      <c r="AC42" s="16">
        <v>-3.2829239999999996E-2</v>
      </c>
      <c r="AD42" s="17">
        <v>-2.4950733332534106E-4</v>
      </c>
      <c r="AE42" s="16">
        <v>1.4226745599999999</v>
      </c>
      <c r="AF42" s="17">
        <v>1.1618043063551254E-2</v>
      </c>
      <c r="AG42" s="16">
        <v>4.336265430000001</v>
      </c>
      <c r="AH42" s="17">
        <v>3.3390605584341523E-2</v>
      </c>
      <c r="AI42" s="16">
        <v>-5.0038270000000003E-2</v>
      </c>
      <c r="AJ42" s="17">
        <v>-3.8041875704111723E-4</v>
      </c>
      <c r="AK42" s="16">
        <v>0.36449778000000005</v>
      </c>
      <c r="AL42" s="17">
        <v>2.6615714766924127E-3</v>
      </c>
      <c r="AM42" s="16">
        <v>0.23826146000000004</v>
      </c>
      <c r="AN42" s="17">
        <v>1.0345212366626229E-3</v>
      </c>
      <c r="AO42" s="16">
        <v>0.97332597999999992</v>
      </c>
      <c r="AP42" s="17">
        <v>3.7783723059009264E-3</v>
      </c>
      <c r="AQ42" s="16">
        <v>0.31644101000000002</v>
      </c>
      <c r="AR42" s="17">
        <v>1.2398936485095505E-3</v>
      </c>
      <c r="AS42" s="16">
        <v>15.60583342</v>
      </c>
      <c r="AT42" s="17">
        <v>6.0024472581779252E-2</v>
      </c>
      <c r="AU42" s="16">
        <v>1.2835515900000001</v>
      </c>
      <c r="AV42" s="17">
        <v>5.0968360807916281E-3</v>
      </c>
      <c r="AW42" s="16">
        <v>19.627141509999998</v>
      </c>
      <c r="AX42" s="17">
        <v>7.1212119806835145E-2</v>
      </c>
      <c r="AY42" s="16">
        <v>-1.75266448</v>
      </c>
      <c r="AZ42" s="17">
        <v>-6.6117954600282405E-3</v>
      </c>
      <c r="BA42" s="16">
        <v>-1.9083643000000001</v>
      </c>
      <c r="BB42" s="17">
        <v>-6.8898471764659895E-3</v>
      </c>
      <c r="BC42" s="16">
        <v>-1.7788658399999977</v>
      </c>
      <c r="BD42" s="17">
        <v>-6.9433505332586994E-3</v>
      </c>
      <c r="BE42" s="16">
        <v>3.7221245599999984</v>
      </c>
      <c r="BF42" s="17">
        <v>1.2623819172363951E-2</v>
      </c>
      <c r="BG42" s="16">
        <v>0.12832209</v>
      </c>
      <c r="BH42" s="17">
        <v>4.5521868867804245E-4</v>
      </c>
      <c r="BI42" s="16">
        <v>-1.9205400499999998</v>
      </c>
      <c r="BJ42" s="17">
        <v>-6.7292404086563779E-3</v>
      </c>
      <c r="BK42" s="16">
        <v>-1.8878767500000002</v>
      </c>
      <c r="BL42" s="17">
        <v>-6.4290732079994375E-3</v>
      </c>
      <c r="BM42" s="16">
        <v>0.40923139999999902</v>
      </c>
      <c r="BN42" s="17">
        <v>1.2791915093699094E-3</v>
      </c>
      <c r="BO42" s="1"/>
      <c r="BP42" s="16">
        <v>0.12832209</v>
      </c>
      <c r="BQ42" s="17">
        <v>4.5521868867804245E-4</v>
      </c>
      <c r="BR42" s="16">
        <v>-1.9205400499999998</v>
      </c>
      <c r="BS42" s="17">
        <v>-6.7292404086563779E-3</v>
      </c>
      <c r="BT42" s="16">
        <v>-1.8878767500000002</v>
      </c>
      <c r="BU42" s="17">
        <v>-6.4290732079994375E-3</v>
      </c>
      <c r="BV42" s="16">
        <v>0.40923139999999902</v>
      </c>
      <c r="BW42" s="17">
        <v>1.2791915093699094E-3</v>
      </c>
      <c r="BX42" s="16">
        <v>-0.69471884999999989</v>
      </c>
      <c r="BY42" s="17">
        <v>-2.0516317866092781E-3</v>
      </c>
      <c r="BZ42" s="16">
        <v>-1.6006604600000005</v>
      </c>
      <c r="CA42" s="17">
        <v>-4.4947472609477412E-3</v>
      </c>
      <c r="CB42" s="16">
        <v>-0.65887365999999914</v>
      </c>
      <c r="CC42" s="17">
        <v>-1.8773379165607539E-3</v>
      </c>
      <c r="CD42" s="16">
        <v>-1.351565300000001</v>
      </c>
      <c r="CE42" s="17">
        <v>-3.5953032732112724E-3</v>
      </c>
    </row>
    <row r="43" spans="1:83" ht="14.4" outlineLevel="1">
      <c r="A43" s="1"/>
      <c r="B43" s="11" t="s">
        <v>121</v>
      </c>
      <c r="C43" s="12">
        <v>14.727840150000016</v>
      </c>
      <c r="D43" s="13">
        <v>0.24631692073509845</v>
      </c>
      <c r="E43" s="12">
        <v>3.3354283600000008</v>
      </c>
      <c r="F43" s="13">
        <v>5.7234837975215808E-2</v>
      </c>
      <c r="G43" s="12">
        <v>5.6905764500000418</v>
      </c>
      <c r="H43" s="13">
        <v>9.3948849891551819E-2</v>
      </c>
      <c r="I43" s="12">
        <v>-0.28734589000006522</v>
      </c>
      <c r="J43" s="13">
        <v>-4.7229862319852246E-3</v>
      </c>
      <c r="K43" s="12">
        <v>29.202009590000024</v>
      </c>
      <c r="L43" s="13">
        <v>0.37366639247924188</v>
      </c>
      <c r="M43" s="12">
        <v>1.0374935199999751</v>
      </c>
      <c r="N43" s="13">
        <v>1.2677574464958152E-2</v>
      </c>
      <c r="O43" s="12">
        <v>-17.980472300000034</v>
      </c>
      <c r="P43" s="13">
        <v>-0.20834348710785708</v>
      </c>
      <c r="Q43" s="12">
        <v>21.75361063000004</v>
      </c>
      <c r="R43" s="13">
        <v>0.22084417537172862</v>
      </c>
      <c r="S43" s="12">
        <v>42.995520000000013</v>
      </c>
      <c r="T43" s="13">
        <v>0.4118423724592426</v>
      </c>
      <c r="U43" s="12">
        <v>27.832268149999919</v>
      </c>
      <c r="V43" s="13">
        <v>0.2588279383093075</v>
      </c>
      <c r="W43" s="12">
        <v>43.5</v>
      </c>
      <c r="X43" s="13">
        <v>0.214</v>
      </c>
      <c r="Y43" s="12">
        <v>44.795072380000121</v>
      </c>
      <c r="Z43" s="13">
        <v>0.21182991690497055</v>
      </c>
      <c r="AA43" s="12">
        <v>63.834976549999986</v>
      </c>
      <c r="AB43" s="13">
        <v>0.29217508719077179</v>
      </c>
      <c r="AC43" s="12">
        <v>-24.152167319999933</v>
      </c>
      <c r="AD43" s="13">
        <v>-0.18356023051525511</v>
      </c>
      <c r="AE43" s="12">
        <v>30.154269379999949</v>
      </c>
      <c r="AF43" s="13">
        <v>0.24624999283516003</v>
      </c>
      <c r="AG43" s="12">
        <v>-5.6348171499998809</v>
      </c>
      <c r="AH43" s="13">
        <v>-4.3389861629279769E-2</v>
      </c>
      <c r="AI43" s="12">
        <v>52.75759026000005</v>
      </c>
      <c r="AJ43" s="13">
        <v>0.40109254199223454</v>
      </c>
      <c r="AK43" s="12">
        <v>-1.038389890000009</v>
      </c>
      <c r="AL43" s="13">
        <v>-7.5823477248881891E-3</v>
      </c>
      <c r="AM43" s="12">
        <v>5.5623363400001224</v>
      </c>
      <c r="AN43" s="13">
        <v>2.4151430404188635E-2</v>
      </c>
      <c r="AO43" s="12">
        <v>-36.436363849999907</v>
      </c>
      <c r="AP43" s="13">
        <v>-0.14144300155079526</v>
      </c>
      <c r="AQ43" s="12">
        <v>49.88311446999996</v>
      </c>
      <c r="AR43" s="13">
        <v>0.19545430220699839</v>
      </c>
      <c r="AS43" s="12">
        <v>14.366907910000107</v>
      </c>
      <c r="AT43" s="13">
        <v>5.5259212803307547E-2</v>
      </c>
      <c r="AU43" s="12">
        <v>10.183365379999939</v>
      </c>
      <c r="AV43" s="13">
        <v>4.0436975418080418E-2</v>
      </c>
      <c r="AW43" s="12">
        <v>10.810938249999758</v>
      </c>
      <c r="AX43" s="13">
        <v>3.9224755652321149E-2</v>
      </c>
      <c r="AY43" s="12">
        <v>39.938969280000023</v>
      </c>
      <c r="AZ43" s="13">
        <v>0.15066676981079202</v>
      </c>
      <c r="BA43" s="12">
        <v>-2.9741105599998199</v>
      </c>
      <c r="BB43" s="13">
        <v>-1.0737555321231088E-2</v>
      </c>
      <c r="BC43" s="12">
        <v>-16.65609365000001</v>
      </c>
      <c r="BD43" s="13">
        <v>-6.5012826783347841E-2</v>
      </c>
      <c r="BE43" s="12">
        <v>-18.060122699999965</v>
      </c>
      <c r="BF43" s="13">
        <v>-6.1252040204561306E-2</v>
      </c>
      <c r="BG43" s="12">
        <v>47.293058420000037</v>
      </c>
      <c r="BH43" s="13">
        <v>0.16777067796765521</v>
      </c>
      <c r="BI43" s="12">
        <v>-6.7971500800001756</v>
      </c>
      <c r="BJ43" s="13">
        <v>-2.3816039130263967E-2</v>
      </c>
      <c r="BK43" s="12">
        <v>3.9348808200000533</v>
      </c>
      <c r="BL43" s="13">
        <v>1.340004682855128E-2</v>
      </c>
      <c r="BM43" s="12">
        <v>-20.564618329999913</v>
      </c>
      <c r="BN43" s="13">
        <v>-6.4281687967171514E-2</v>
      </c>
      <c r="BO43" s="1"/>
      <c r="BP43" s="12">
        <v>38.123120910000061</v>
      </c>
      <c r="BQ43" s="13">
        <v>0</v>
      </c>
      <c r="BR43" s="12">
        <v>-16.903541910000047</v>
      </c>
      <c r="BS43" s="13">
        <v>-5.9227089416952768E-2</v>
      </c>
      <c r="BT43" s="12">
        <v>-2.4912136099999245</v>
      </c>
      <c r="BU43" s="13">
        <v>-8.483707782011761E-3</v>
      </c>
      <c r="BV43" s="12">
        <v>-28.320905710000073</v>
      </c>
      <c r="BW43" s="13">
        <v>-8.8526594298233133E-2</v>
      </c>
      <c r="BX43" s="12">
        <v>-18.808317820000358</v>
      </c>
      <c r="BY43" s="13">
        <v>-5.5544401439751437E-2</v>
      </c>
      <c r="BZ43" s="12">
        <v>9.4418189200004328</v>
      </c>
      <c r="CA43" s="13">
        <v>2.6513174273722292E-2</v>
      </c>
      <c r="CB43" s="12">
        <v>1.8205921199996027</v>
      </c>
      <c r="CC43" s="13">
        <v>5.1874385408986982E-3</v>
      </c>
      <c r="CD43" s="12">
        <v>-33.105401219999919</v>
      </c>
      <c r="CE43" s="13">
        <v>-8.8063786017026385E-2</v>
      </c>
    </row>
    <row r="44" spans="1:83" ht="14.4" outlineLevel="1">
      <c r="A44" s="1"/>
      <c r="B44" s="15" t="s">
        <v>43</v>
      </c>
      <c r="C44" s="16">
        <v>3.3744843950179999</v>
      </c>
      <c r="D44" s="17">
        <v>5.6436829622262999E-2</v>
      </c>
      <c r="E44" s="16">
        <v>0.96002334780806997</v>
      </c>
      <c r="F44" s="17">
        <v>1.6473680389351587E-2</v>
      </c>
      <c r="G44" s="16">
        <v>0.47066200917893097</v>
      </c>
      <c r="H44" s="17">
        <v>7.770417432843249E-3</v>
      </c>
      <c r="I44" s="16">
        <v>-4.8051697520049999</v>
      </c>
      <c r="J44" s="17">
        <v>-7.8980599239008853E-2</v>
      </c>
      <c r="K44" s="16">
        <v>0</v>
      </c>
      <c r="L44" s="17">
        <v>0</v>
      </c>
      <c r="M44" s="16">
        <v>-3.3619304622577699</v>
      </c>
      <c r="N44" s="17">
        <v>-4.1080857817102398E-2</v>
      </c>
      <c r="O44" s="16">
        <v>-2.6519752277422302</v>
      </c>
      <c r="P44" s="17">
        <v>-3.0728990732433022E-2</v>
      </c>
      <c r="Q44" s="16">
        <v>1.6739056899999998</v>
      </c>
      <c r="R44" s="17">
        <v>1.6993607546155368E-2</v>
      </c>
      <c r="S44" s="16">
        <v>-2.21</v>
      </c>
      <c r="T44" s="17">
        <v>-2.1168987911645815E-2</v>
      </c>
      <c r="U44" s="16">
        <v>-1.9875826350000008</v>
      </c>
      <c r="V44" s="17">
        <v>-1.8483650447167474E-2</v>
      </c>
      <c r="W44" s="16">
        <v>-0.47366555500000107</v>
      </c>
      <c r="X44" s="17">
        <v>-2.3325501575512941E-3</v>
      </c>
      <c r="Y44" s="16">
        <v>-1.1317518099999981</v>
      </c>
      <c r="Z44" s="17">
        <v>-5.351903214613111E-3</v>
      </c>
      <c r="AA44" s="16">
        <v>0</v>
      </c>
      <c r="AB44" s="17">
        <v>0</v>
      </c>
      <c r="AC44" s="16">
        <v>0</v>
      </c>
      <c r="AD44" s="17">
        <v>0</v>
      </c>
      <c r="AE44" s="16">
        <v>0</v>
      </c>
      <c r="AF44" s="17">
        <v>0</v>
      </c>
      <c r="AG44" s="16">
        <v>0</v>
      </c>
      <c r="AH44" s="17">
        <v>0</v>
      </c>
      <c r="AI44" s="16">
        <v>0</v>
      </c>
      <c r="AJ44" s="17">
        <v>0</v>
      </c>
      <c r="AK44" s="16">
        <v>0</v>
      </c>
      <c r="AL44" s="17">
        <v>0</v>
      </c>
      <c r="AM44" s="16">
        <v>0</v>
      </c>
      <c r="AN44" s="17">
        <v>0</v>
      </c>
      <c r="AO44" s="16">
        <v>0</v>
      </c>
      <c r="AP44" s="17">
        <v>0</v>
      </c>
      <c r="AQ44" s="16">
        <v>1.1263859999999999E-2</v>
      </c>
      <c r="AR44" s="17">
        <v>4.4134571785435719E-5</v>
      </c>
      <c r="AS44" s="16">
        <v>-1.1263859999999999E-2</v>
      </c>
      <c r="AT44" s="17">
        <v>-4.3324008243514873E-5</v>
      </c>
      <c r="AU44" s="16">
        <v>0</v>
      </c>
      <c r="AV44" s="17">
        <v>0</v>
      </c>
      <c r="AW44" s="16">
        <v>0</v>
      </c>
      <c r="AX44" s="17">
        <v>0</v>
      </c>
      <c r="AY44" s="16">
        <v>0</v>
      </c>
      <c r="AZ44" s="17">
        <v>0</v>
      </c>
      <c r="BA44" s="16">
        <v>0</v>
      </c>
      <c r="BB44" s="17">
        <v>0</v>
      </c>
      <c r="BC44" s="16">
        <v>0</v>
      </c>
      <c r="BD44" s="17">
        <v>0</v>
      </c>
      <c r="BE44" s="16">
        <v>0</v>
      </c>
      <c r="BF44" s="17">
        <v>0</v>
      </c>
      <c r="BG44" s="16">
        <v>0</v>
      </c>
      <c r="BH44" s="17">
        <v>0</v>
      </c>
      <c r="BI44" s="16">
        <v>0</v>
      </c>
      <c r="BJ44" s="17">
        <v>0</v>
      </c>
      <c r="BK44" s="16">
        <v>0</v>
      </c>
      <c r="BL44" s="17">
        <v>0</v>
      </c>
      <c r="BM44" s="16">
        <v>0</v>
      </c>
      <c r="BN44" s="17">
        <v>0</v>
      </c>
      <c r="BO44" s="1"/>
      <c r="BP44" s="16">
        <v>0</v>
      </c>
      <c r="BQ44" s="17">
        <v>0</v>
      </c>
      <c r="BR44" s="16">
        <v>0</v>
      </c>
      <c r="BS44" s="17">
        <v>0</v>
      </c>
      <c r="BT44" s="16">
        <v>0</v>
      </c>
      <c r="BU44" s="17">
        <v>0</v>
      </c>
      <c r="BV44" s="16">
        <v>0</v>
      </c>
      <c r="BW44" s="17">
        <v>0</v>
      </c>
      <c r="BX44" s="16">
        <v>0</v>
      </c>
      <c r="BY44" s="17">
        <v>0</v>
      </c>
      <c r="BZ44" s="16">
        <v>-0.45900000000000002</v>
      </c>
      <c r="CA44" s="17">
        <v>-1.2888985792620957E-3</v>
      </c>
      <c r="CB44" s="16">
        <v>7.0000000000000062E-3</v>
      </c>
      <c r="CC44" s="17">
        <v>1.9945197711994295E-5</v>
      </c>
      <c r="CD44" s="16">
        <v>7.0000000000000062E-3</v>
      </c>
      <c r="CE44" s="17">
        <v>1.9945197711994295E-5</v>
      </c>
    </row>
    <row r="45" spans="1:83" ht="14.4">
      <c r="A45" s="1"/>
      <c r="B45" s="23" t="s">
        <v>44</v>
      </c>
      <c r="C45" s="24">
        <v>11.353355754982017</v>
      </c>
      <c r="D45" s="25">
        <v>0.18988009111283544</v>
      </c>
      <c r="E45" s="24">
        <v>2.3754050121919308</v>
      </c>
      <c r="F45" s="25">
        <v>4.0761157585864218E-2</v>
      </c>
      <c r="G45" s="24">
        <v>5.2199144408211104</v>
      </c>
      <c r="H45" s="25">
        <v>8.617843245870857E-2</v>
      </c>
      <c r="I45" s="24">
        <v>4.5178238620049349</v>
      </c>
      <c r="J45" s="25">
        <v>7.4257613007023632E-2</v>
      </c>
      <c r="K45" s="24">
        <v>29.202009590000024</v>
      </c>
      <c r="L45" s="25">
        <v>0.37366639247924188</v>
      </c>
      <c r="M45" s="24">
        <v>4.399423982257745</v>
      </c>
      <c r="N45" s="25">
        <v>5.375843228206055E-2</v>
      </c>
      <c r="O45" s="24">
        <v>-15.328497072257804</v>
      </c>
      <c r="P45" s="25">
        <v>-0.17761449637542406</v>
      </c>
      <c r="Q45" s="24">
        <v>20.079704940000042</v>
      </c>
      <c r="R45" s="25">
        <v>0.20385056782557326</v>
      </c>
      <c r="S45" s="24">
        <v>45.205520000000014</v>
      </c>
      <c r="T45" s="25">
        <v>0.43301136037088844</v>
      </c>
      <c r="U45" s="24">
        <v>29.819850784999922</v>
      </c>
      <c r="V45" s="25">
        <v>0.27731158875647499</v>
      </c>
      <c r="W45" s="24">
        <v>43.944070925000048</v>
      </c>
      <c r="X45" s="25">
        <v>0.21640110512058214</v>
      </c>
      <c r="Y45" s="24">
        <v>45.926824190000119</v>
      </c>
      <c r="Z45" s="25">
        <v>0.21718182011958367</v>
      </c>
      <c r="AA45" s="24">
        <v>63.834976549999986</v>
      </c>
      <c r="AB45" s="25">
        <v>0.29217508719077179</v>
      </c>
      <c r="AC45" s="24">
        <v>-24.152167319999933</v>
      </c>
      <c r="AD45" s="25">
        <v>-0.18356023051525511</v>
      </c>
      <c r="AE45" s="24">
        <v>30.154269379999949</v>
      </c>
      <c r="AF45" s="25">
        <v>0.24624999283516003</v>
      </c>
      <c r="AG45" s="24">
        <v>-5.6348171499998809</v>
      </c>
      <c r="AH45" s="25">
        <v>-4.3389861629279769E-2</v>
      </c>
      <c r="AI45" s="24">
        <v>52.75759026000005</v>
      </c>
      <c r="AJ45" s="25">
        <v>0.40109254199223454</v>
      </c>
      <c r="AK45" s="24">
        <v>-1.038389890000009</v>
      </c>
      <c r="AL45" s="25">
        <v>-7.5823477248881891E-3</v>
      </c>
      <c r="AM45" s="24">
        <v>5.5623363400001224</v>
      </c>
      <c r="AN45" s="25">
        <v>2.4151430404188635E-2</v>
      </c>
      <c r="AO45" s="24">
        <v>-36.436363849999907</v>
      </c>
      <c r="AP45" s="25">
        <v>-0.14144300155079526</v>
      </c>
      <c r="AQ45" s="24">
        <v>49.87185060999996</v>
      </c>
      <c r="AR45" s="25">
        <v>0.19541016763521293</v>
      </c>
      <c r="AS45" s="24">
        <v>14.378171770000106</v>
      </c>
      <c r="AT45" s="25">
        <v>5.5302536811551062E-2</v>
      </c>
      <c r="AU45" s="24">
        <v>10.183365379999939</v>
      </c>
      <c r="AV45" s="25">
        <v>4.0436975418080418E-2</v>
      </c>
      <c r="AW45" s="24">
        <v>10.810938249999758</v>
      </c>
      <c r="AX45" s="25">
        <v>3.9224755652321149E-2</v>
      </c>
      <c r="AY45" s="24">
        <v>39.938969280000023</v>
      </c>
      <c r="AZ45" s="25">
        <v>0.15066676981079202</v>
      </c>
      <c r="BA45" s="24">
        <v>-2.9741105599998199</v>
      </c>
      <c r="BB45" s="25">
        <v>-1.0737555321231088E-2</v>
      </c>
      <c r="BC45" s="24">
        <v>-16.65609365000001</v>
      </c>
      <c r="BD45" s="25">
        <v>-6.5012826783347841E-2</v>
      </c>
      <c r="BE45" s="24">
        <v>-18.060122699999965</v>
      </c>
      <c r="BF45" s="25">
        <v>-6.1252040204561306E-2</v>
      </c>
      <c r="BG45" s="24">
        <v>47.293058420000037</v>
      </c>
      <c r="BH45" s="25">
        <v>0.16777067796765521</v>
      </c>
      <c r="BI45" s="24">
        <v>-6.7971500800001756</v>
      </c>
      <c r="BJ45" s="25">
        <v>-2.3816039130263967E-2</v>
      </c>
      <c r="BK45" s="24">
        <v>3.9348808200000533</v>
      </c>
      <c r="BL45" s="25">
        <v>1.340004682855128E-2</v>
      </c>
      <c r="BM45" s="24">
        <v>-20.564618329999913</v>
      </c>
      <c r="BN45" s="25">
        <v>-6.4281687967171514E-2</v>
      </c>
      <c r="BO45" s="1"/>
      <c r="BP45" s="24">
        <v>38.123120910000061</v>
      </c>
      <c r="BQ45" s="25">
        <v>0.13524060517534189</v>
      </c>
      <c r="BR45" s="24">
        <v>-16.903541910000047</v>
      </c>
      <c r="BS45" s="25">
        <v>-5.9227089416952768E-2</v>
      </c>
      <c r="BT45" s="24">
        <v>-2.4912136099999245</v>
      </c>
      <c r="BU45" s="25">
        <v>-8.483707782011761E-3</v>
      </c>
      <c r="BV45" s="24">
        <v>-28.320905710000073</v>
      </c>
      <c r="BW45" s="25">
        <v>-8.8526594298233133E-2</v>
      </c>
      <c r="BX45" s="24">
        <v>-18.808317820000358</v>
      </c>
      <c r="BY45" s="25">
        <v>-5.5544401439751437E-2</v>
      </c>
      <c r="BZ45" s="24">
        <v>8.9828189200004331</v>
      </c>
      <c r="CA45" s="25">
        <v>2.5224275694460195E-2</v>
      </c>
      <c r="CB45" s="24">
        <v>1.8275921199996006</v>
      </c>
      <c r="CC45" s="25">
        <v>5.207383738610686E-3</v>
      </c>
      <c r="CD45" s="24">
        <v>-33.105401219999919</v>
      </c>
      <c r="CE45" s="25">
        <v>-8.8063786017026385E-2</v>
      </c>
    </row>
    <row r="46" spans="1:83" ht="14.4" outlineLevel="1">
      <c r="A46" s="1"/>
      <c r="B46" s="34" t="s">
        <v>165</v>
      </c>
      <c r="C46" s="16">
        <v>1.42588293</v>
      </c>
      <c r="D46" s="17">
        <v>2.3847291189288168E-2</v>
      </c>
      <c r="E46" s="16">
        <v>0.36334178</v>
      </c>
      <c r="F46" s="17">
        <v>6.2348237357814223E-3</v>
      </c>
      <c r="G46" s="16">
        <v>1.2</v>
      </c>
      <c r="H46" s="17">
        <v>1.9811458621184389E-2</v>
      </c>
      <c r="I46" s="16">
        <v>2.6</v>
      </c>
      <c r="J46" s="17">
        <v>4.2735130831900184E-2</v>
      </c>
      <c r="K46" s="16">
        <v>0</v>
      </c>
      <c r="L46" s="17">
        <v>0</v>
      </c>
      <c r="M46" s="16">
        <v>2.9930000000000003</v>
      </c>
      <c r="N46" s="17">
        <v>3.6572739628890079E-2</v>
      </c>
      <c r="O46" s="16">
        <v>35.818791340000004</v>
      </c>
      <c r="P46" s="17">
        <v>0.41503981470855467</v>
      </c>
      <c r="Q46" s="16">
        <v>1.6235509999994235E-2</v>
      </c>
      <c r="R46" s="17">
        <v>1.6482403214220691E-4</v>
      </c>
      <c r="S46" s="16">
        <v>0</v>
      </c>
      <c r="T46" s="17">
        <v>0</v>
      </c>
      <c r="U46" s="16">
        <v>0.13740967000000001</v>
      </c>
      <c r="V46" s="17">
        <v>1.27784991859754E-3</v>
      </c>
      <c r="W46" s="16">
        <v>6.0030000000000001</v>
      </c>
      <c r="X46" s="17">
        <v>2.9561572396330123E-2</v>
      </c>
      <c r="Y46" s="16">
        <v>-22.640388340000001</v>
      </c>
      <c r="Z46" s="17">
        <v>-0.10706337384778329</v>
      </c>
      <c r="AA46" s="16">
        <v>1.9194433100000003</v>
      </c>
      <c r="AB46" s="17">
        <v>8.7853641806811926E-3</v>
      </c>
      <c r="AC46" s="16">
        <v>56.78441274</v>
      </c>
      <c r="AD46" s="17">
        <v>0.43157037437366585</v>
      </c>
      <c r="AE46" s="16">
        <v>2.6635893500000023</v>
      </c>
      <c r="AF46" s="17">
        <v>2.175177418784836E-2</v>
      </c>
      <c r="AG46" s="16">
        <v>15.844653526666669</v>
      </c>
      <c r="AH46" s="17">
        <v>0.12200880805616932</v>
      </c>
      <c r="AI46" s="16">
        <v>0.37640890000000016</v>
      </c>
      <c r="AJ46" s="17">
        <v>2.8616697954828223E-3</v>
      </c>
      <c r="AK46" s="16">
        <v>8.3302838399999999</v>
      </c>
      <c r="AL46" s="17">
        <v>6.0827931136633373E-2</v>
      </c>
      <c r="AM46" s="16">
        <v>8.0388372165506663</v>
      </c>
      <c r="AN46" s="17">
        <v>3.49042930341966E-2</v>
      </c>
      <c r="AO46" s="16">
        <v>28.325433970000002</v>
      </c>
      <c r="AP46" s="17">
        <v>0.1099570313173736</v>
      </c>
      <c r="AQ46" s="16">
        <v>0.56819000000000008</v>
      </c>
      <c r="AR46" s="17">
        <v>2.2263080633785157E-3</v>
      </c>
      <c r="AS46" s="16">
        <v>7.9781358999999989</v>
      </c>
      <c r="AT46" s="17">
        <v>3.0686179116171719E-2</v>
      </c>
      <c r="AU46" s="16">
        <v>7.3729090200000016</v>
      </c>
      <c r="AV46" s="17">
        <v>2.927697570265177E-2</v>
      </c>
      <c r="AW46" s="16">
        <v>9.2435526840000009</v>
      </c>
      <c r="AX46" s="17">
        <v>3.3537893474626546E-2</v>
      </c>
      <c r="AY46" s="16">
        <v>6.1006153525000002</v>
      </c>
      <c r="AZ46" s="17">
        <v>2.3014114424820251E-2</v>
      </c>
      <c r="BA46" s="16">
        <v>5.2489549982051908</v>
      </c>
      <c r="BB46" s="17">
        <v>1.8950521016234203E-2</v>
      </c>
      <c r="BC46" s="16">
        <v>31.620143129999995</v>
      </c>
      <c r="BD46" s="17">
        <v>0.12342118934804108</v>
      </c>
      <c r="BE46" s="16">
        <v>19.675476015016493</v>
      </c>
      <c r="BF46" s="17">
        <v>6.6730612406950829E-2</v>
      </c>
      <c r="BG46" s="16">
        <v>1.8479102800000002</v>
      </c>
      <c r="BH46" s="17">
        <v>6.5554051874955775E-3</v>
      </c>
      <c r="BI46" s="16">
        <v>6.2636214779211876</v>
      </c>
      <c r="BJ46" s="17">
        <v>2.1946647118218254E-2</v>
      </c>
      <c r="BK46" s="16">
        <v>13.996826344490362</v>
      </c>
      <c r="BL46" s="17">
        <v>4.7665516961519702E-2</v>
      </c>
      <c r="BM46" s="16">
        <v>-16.362015925281447</v>
      </c>
      <c r="BN46" s="17">
        <v>-5.1145029066184358E-2</v>
      </c>
      <c r="BO46" s="1"/>
      <c r="BP46" s="16">
        <v>1.8479102800000002</v>
      </c>
      <c r="BQ46" s="17">
        <v>6.5554051874955775E-3</v>
      </c>
      <c r="BR46" s="16">
        <v>6.2636214779211876</v>
      </c>
      <c r="BS46" s="17">
        <v>2.1946647118218254E-2</v>
      </c>
      <c r="BT46" s="16">
        <v>13.996826344490362</v>
      </c>
      <c r="BU46" s="17">
        <v>4.7665516961519702E-2</v>
      </c>
      <c r="BV46" s="16">
        <v>16.362015925281447</v>
      </c>
      <c r="BW46" s="17">
        <v>5.1145029066184358E-2</v>
      </c>
      <c r="BX46" s="16">
        <v>62.692159650000001</v>
      </c>
      <c r="BY46" s="17">
        <v>0.18514141009578711</v>
      </c>
      <c r="BZ46" s="16">
        <v>4.0716089299999894</v>
      </c>
      <c r="CA46" s="17">
        <v>1.1433313649646728E-2</v>
      </c>
      <c r="CB46" s="16">
        <v>18.333044581599992</v>
      </c>
      <c r="CC46" s="17">
        <v>5.2236599834688174E-2</v>
      </c>
      <c r="CD46" s="16">
        <v>10.640932689999985</v>
      </c>
      <c r="CE46" s="17">
        <v>2.8305979837139759E-2</v>
      </c>
    </row>
    <row r="47" spans="1:83" ht="14.4" outlineLevel="1">
      <c r="A47" s="1"/>
      <c r="B47" s="63" t="s">
        <v>166</v>
      </c>
      <c r="C47" s="64">
        <v>0</v>
      </c>
      <c r="D47" s="65">
        <v>0</v>
      </c>
      <c r="E47" s="64">
        <v>0</v>
      </c>
      <c r="F47" s="65">
        <v>0</v>
      </c>
      <c r="G47" s="64">
        <v>0</v>
      </c>
      <c r="H47" s="65">
        <v>0</v>
      </c>
      <c r="I47" s="64">
        <v>0</v>
      </c>
      <c r="J47" s="65">
        <v>0</v>
      </c>
      <c r="K47" s="64">
        <v>0</v>
      </c>
      <c r="L47" s="65">
        <v>0</v>
      </c>
      <c r="M47" s="64">
        <v>0</v>
      </c>
      <c r="N47" s="65">
        <v>0</v>
      </c>
      <c r="O47" s="64">
        <v>0</v>
      </c>
      <c r="P47" s="65">
        <v>0</v>
      </c>
      <c r="Q47" s="64">
        <v>0</v>
      </c>
      <c r="R47" s="65">
        <v>0</v>
      </c>
      <c r="S47" s="64">
        <v>0</v>
      </c>
      <c r="T47" s="65">
        <v>0</v>
      </c>
      <c r="U47" s="64">
        <v>0</v>
      </c>
      <c r="V47" s="65">
        <v>0</v>
      </c>
      <c r="W47" s="64">
        <v>0</v>
      </c>
      <c r="X47" s="65">
        <v>0</v>
      </c>
      <c r="Y47" s="64">
        <v>0</v>
      </c>
      <c r="Z47" s="65">
        <v>0</v>
      </c>
      <c r="AA47" s="64">
        <v>0</v>
      </c>
      <c r="AB47" s="65">
        <v>0</v>
      </c>
      <c r="AC47" s="64">
        <v>0</v>
      </c>
      <c r="AD47" s="65">
        <v>0</v>
      </c>
      <c r="AE47" s="64">
        <v>0</v>
      </c>
      <c r="AF47" s="65">
        <v>0</v>
      </c>
      <c r="AG47" s="64">
        <v>0</v>
      </c>
      <c r="AH47" s="65">
        <v>0</v>
      </c>
      <c r="AI47" s="64">
        <v>0</v>
      </c>
      <c r="AJ47" s="65">
        <v>0</v>
      </c>
      <c r="AK47" s="64">
        <v>0</v>
      </c>
      <c r="AL47" s="65">
        <v>0</v>
      </c>
      <c r="AM47" s="64">
        <v>0</v>
      </c>
      <c r="AN47" s="65">
        <v>0</v>
      </c>
      <c r="AO47" s="64">
        <v>0</v>
      </c>
      <c r="AP47" s="65">
        <v>0</v>
      </c>
      <c r="AQ47" s="64">
        <v>0</v>
      </c>
      <c r="AR47" s="65">
        <v>0</v>
      </c>
      <c r="AS47" s="64">
        <v>-11.492885100000001</v>
      </c>
      <c r="AT47" s="17">
        <v>-4.4204903897435636E-2</v>
      </c>
      <c r="AU47" s="64">
        <v>0</v>
      </c>
      <c r="AV47" s="17">
        <v>0</v>
      </c>
      <c r="AW47" s="64">
        <v>-24.917114899999994</v>
      </c>
      <c r="AX47" s="17">
        <v>-9.0405450564231299E-2</v>
      </c>
      <c r="AY47" s="64">
        <v>0</v>
      </c>
      <c r="AZ47" s="17">
        <v>0</v>
      </c>
      <c r="BA47" s="16">
        <v>0</v>
      </c>
      <c r="BB47" s="17">
        <v>0</v>
      </c>
      <c r="BC47" s="16">
        <v>0</v>
      </c>
      <c r="BD47" s="17">
        <v>0</v>
      </c>
      <c r="BE47" s="64">
        <v>0</v>
      </c>
      <c r="BF47" s="17">
        <v>0</v>
      </c>
      <c r="BG47" s="64">
        <v>0</v>
      </c>
      <c r="BH47" s="17">
        <v>0</v>
      </c>
      <c r="BI47" s="64">
        <v>0</v>
      </c>
      <c r="BJ47" s="17">
        <v>0</v>
      </c>
      <c r="BK47" s="64">
        <v>0</v>
      </c>
      <c r="BL47" s="17">
        <v>0</v>
      </c>
      <c r="BM47" s="64">
        <v>0</v>
      </c>
      <c r="BN47" s="17">
        <v>0</v>
      </c>
      <c r="BO47" s="1"/>
      <c r="BP47" s="64">
        <v>0</v>
      </c>
      <c r="BQ47" s="17">
        <v>0</v>
      </c>
      <c r="BR47" s="64">
        <v>0</v>
      </c>
      <c r="BS47" s="17">
        <v>0</v>
      </c>
      <c r="BT47" s="64">
        <v>0</v>
      </c>
      <c r="BU47" s="17">
        <v>0</v>
      </c>
      <c r="BV47" s="64">
        <v>0</v>
      </c>
      <c r="BW47" s="17">
        <v>0</v>
      </c>
      <c r="BX47" s="64">
        <v>3.5837580000000001E-2</v>
      </c>
      <c r="BY47" s="17">
        <v>1.0583492629162567E-4</v>
      </c>
      <c r="BZ47" s="64">
        <v>-2.1485999999999981E-2</v>
      </c>
      <c r="CA47" s="17">
        <v>-6.0333932187419087E-5</v>
      </c>
      <c r="CB47" s="64">
        <v>-1.435158000000002E-2</v>
      </c>
      <c r="CC47" s="17">
        <v>-4.089215722564332E-5</v>
      </c>
      <c r="CD47" s="64">
        <v>0</v>
      </c>
      <c r="CE47" s="17">
        <v>0</v>
      </c>
    </row>
    <row r="48" spans="1:83" ht="14.4">
      <c r="A48" s="1"/>
      <c r="B48" s="23" t="s">
        <v>45</v>
      </c>
      <c r="C48" s="24">
        <v>12.779238684982017</v>
      </c>
      <c r="D48" s="25">
        <v>0.21372738230212363</v>
      </c>
      <c r="E48" s="24">
        <v>2.7387467921919306</v>
      </c>
      <c r="F48" s="25">
        <v>4.699598132164564E-2</v>
      </c>
      <c r="G48" s="24">
        <v>6.4199144408211106</v>
      </c>
      <c r="H48" s="25">
        <v>0.10598989107989296</v>
      </c>
      <c r="I48" s="24">
        <v>7.1178238620049346</v>
      </c>
      <c r="J48" s="25">
        <v>0.1169927438389238</v>
      </c>
      <c r="K48" s="24">
        <v>29.202009590000024</v>
      </c>
      <c r="L48" s="25">
        <v>0.37366639247924188</v>
      </c>
      <c r="M48" s="24">
        <v>7.3924239822577453</v>
      </c>
      <c r="N48" s="25">
        <v>9.0331171910950636E-2</v>
      </c>
      <c r="O48" s="24">
        <v>20.4902942677422</v>
      </c>
      <c r="P48" s="25">
        <v>0.2374253183331306</v>
      </c>
      <c r="Q48" s="24">
        <v>20.095940450000036</v>
      </c>
      <c r="R48" s="25">
        <v>0.20401539185771547</v>
      </c>
      <c r="S48" s="24">
        <v>45.205520000000014</v>
      </c>
      <c r="T48" s="25">
        <v>0.43301136037088844</v>
      </c>
      <c r="U48" s="24">
        <v>29.957260454999922</v>
      </c>
      <c r="V48" s="25">
        <v>0.27858943867507252</v>
      </c>
      <c r="W48" s="24">
        <v>49.947070925000048</v>
      </c>
      <c r="X48" s="25">
        <v>0.24596267751691225</v>
      </c>
      <c r="Y48" s="24">
        <v>23.286435850000117</v>
      </c>
      <c r="Z48" s="25">
        <v>0.11011844627180038</v>
      </c>
      <c r="AA48" s="24">
        <v>65.754419859999985</v>
      </c>
      <c r="AB48" s="25">
        <v>0.300960451371453</v>
      </c>
      <c r="AC48" s="24">
        <v>32.632245420000068</v>
      </c>
      <c r="AD48" s="25">
        <v>0.24801014385841078</v>
      </c>
      <c r="AE48" s="24">
        <v>32.817858729999955</v>
      </c>
      <c r="AF48" s="25">
        <v>0.26800176702300843</v>
      </c>
      <c r="AG48" s="24">
        <v>10.209836376666788</v>
      </c>
      <c r="AH48" s="25">
        <v>7.8618946426889547E-2</v>
      </c>
      <c r="AI48" s="24">
        <v>53.133999160000052</v>
      </c>
      <c r="AJ48" s="25">
        <v>0.4039542117877174</v>
      </c>
      <c r="AK48" s="24">
        <v>7.2918939499999906</v>
      </c>
      <c r="AL48" s="25">
        <v>5.3245583411745179E-2</v>
      </c>
      <c r="AM48" s="24">
        <v>13.601173556550789</v>
      </c>
      <c r="AN48" s="25">
        <v>5.9055723438385235E-2</v>
      </c>
      <c r="AO48" s="24">
        <v>-8.1109298799999046</v>
      </c>
      <c r="AP48" s="25">
        <v>-3.1485970233421659E-2</v>
      </c>
      <c r="AQ48" s="24">
        <v>50.462568329999961</v>
      </c>
      <c r="AR48" s="25">
        <v>0.19772474484216232</v>
      </c>
      <c r="AS48" s="24">
        <v>10.863422570000106</v>
      </c>
      <c r="AT48" s="25">
        <v>4.1783812030287144E-2</v>
      </c>
      <c r="AU48" s="24">
        <v>17.556274399999943</v>
      </c>
      <c r="AV48" s="25">
        <v>6.9713951120732198E-2</v>
      </c>
      <c r="AW48" s="24">
        <v>-4.8626239660002355</v>
      </c>
      <c r="AX48" s="25">
        <v>-1.7642801437283605E-2</v>
      </c>
      <c r="AY48" s="24">
        <v>46.039584632500024</v>
      </c>
      <c r="AZ48" s="25">
        <v>0.17368088423561229</v>
      </c>
      <c r="BA48" s="24">
        <v>2.274844438205371</v>
      </c>
      <c r="BB48" s="25">
        <v>8.212965695003115E-3</v>
      </c>
      <c r="BC48" s="24">
        <v>14.964049479999986</v>
      </c>
      <c r="BD48" s="25">
        <v>5.8408362564693242E-2</v>
      </c>
      <c r="BE48" s="24">
        <v>1.6153533150165273</v>
      </c>
      <c r="BF48" s="25">
        <v>5.4785722023895167E-3</v>
      </c>
      <c r="BG48" s="24">
        <v>49.140968700000037</v>
      </c>
      <c r="BH48" s="25">
        <v>0.1743260831551508</v>
      </c>
      <c r="BI48" s="24">
        <v>-0.533528602078988</v>
      </c>
      <c r="BJ48" s="25">
        <v>-1.8693920120457137E-3</v>
      </c>
      <c r="BK48" s="24">
        <v>17.931707164490415</v>
      </c>
      <c r="BL48" s="25">
        <v>6.1065563790070977E-2</v>
      </c>
      <c r="BM48" s="24">
        <v>-4.2026024047184656</v>
      </c>
      <c r="BN48" s="25">
        <v>-1.3136658900987161E-2</v>
      </c>
      <c r="BO48" s="1"/>
      <c r="BP48" s="24">
        <v>39.971031190000062</v>
      </c>
      <c r="BQ48" s="25">
        <v>0.14179601036283748</v>
      </c>
      <c r="BR48" s="24">
        <v>-10.63992043207886</v>
      </c>
      <c r="BS48" s="25">
        <v>-3.7280442298734513E-2</v>
      </c>
      <c r="BT48" s="24">
        <v>11.505612734490438</v>
      </c>
      <c r="BU48" s="25">
        <v>3.9181809179507934E-2</v>
      </c>
      <c r="BV48" s="24">
        <v>-11.958889784718625</v>
      </c>
      <c r="BW48" s="25">
        <v>-3.7381565232048775E-2</v>
      </c>
      <c r="BX48" s="24">
        <v>43.919679409999638</v>
      </c>
      <c r="BY48" s="25">
        <v>0.12970284358232728</v>
      </c>
      <c r="BZ48" s="24">
        <v>13.032941850000427</v>
      </c>
      <c r="CA48" s="25">
        <v>3.6597255411919515E-2</v>
      </c>
      <c r="CB48" s="24">
        <v>20.146285121599597</v>
      </c>
      <c r="CC48" s="25">
        <v>5.7403091416073228E-2</v>
      </c>
      <c r="CD48" s="24">
        <v>-22.464468529999941</v>
      </c>
      <c r="CE48" s="25">
        <v>-5.9757806179886644E-2</v>
      </c>
    </row>
  </sheetData>
  <mergeCells count="1">
    <mergeCell ref="B5:B6"/>
  </mergeCells>
  <hyperlinks>
    <hyperlink ref="B3" location="Sumário!B3" display="Voltar" xr:uid="{00000000-0004-0000-0F00-000000000000}"/>
  </hyperlinks>
  <pageMargins left="0.51181102362204722" right="0.51181102362204722" top="0.78740157480314965" bottom="0.78740157480314965" header="0.31496062992125984" footer="0.31496062992125984"/>
  <pageSetup paperSize="9" scale="5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Planilha7">
    <tabColor rgb="FF57349E"/>
    <outlinePr summaryBelow="0"/>
    <pageSetUpPr fitToPage="1"/>
  </sheetPr>
  <dimension ref="A1:CE36"/>
  <sheetViews>
    <sheetView showGridLines="0" zoomScale="85" zoomScaleNormal="85" workbookViewId="0">
      <pane xSplit="2" ySplit="6" topLeftCell="D7" activePane="bottomRight" state="frozen"/>
      <selection pane="topRight"/>
      <selection pane="bottomLeft"/>
      <selection pane="bottomRight"/>
    </sheetView>
  </sheetViews>
  <sheetFormatPr defaultRowHeight="15" customHeight="1" outlineLevelRow="1" outlineLevelCol="1"/>
  <cols>
    <col min="1" max="1" width="0.44140625" customWidth="1"/>
    <col min="2" max="2" width="35.6640625" bestFit="1" customWidth="1" collapsed="1"/>
    <col min="3" max="3" width="6.44140625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6" width="8.6640625" hidden="1" customWidth="1" outlineLevel="1"/>
    <col min="47" max="47" width="9.109375" hidden="1" customWidth="1" outlineLevel="1" collapsed="1"/>
    <col min="48" max="48" width="8.6640625" hidden="1" customWidth="1" outlineLevel="1"/>
    <col min="49" max="49" width="9.109375" hidden="1" customWidth="1" outlineLevel="1" collapsed="1"/>
    <col min="50" max="50" width="8.6640625" hidden="1" customWidth="1" outlineLevel="1"/>
    <col min="51" max="51" width="9.109375" hidden="1" customWidth="1" outlineLevel="1" collapsed="1"/>
    <col min="52" max="52" width="8.6640625" hidden="1" customWidth="1" outlineLevel="1"/>
    <col min="53" max="53" width="9.109375" hidden="1" customWidth="1" outlineLevel="1" collapsed="1"/>
    <col min="54" max="54" width="0" hidden="1" customWidth="1" outlineLevel="1"/>
    <col min="55" max="55" width="9.109375" hidden="1" customWidth="1" outlineLevel="1" collapsed="1"/>
    <col min="56" max="56" width="0" hidden="1" customWidth="1" outlineLevel="1"/>
    <col min="57" max="57" width="9.109375" hidden="1" customWidth="1" outlineLevel="1" collapsed="1"/>
    <col min="58" max="58" width="0" hidden="1" customWidth="1" outlineLevel="1"/>
    <col min="59" max="59" width="9.109375" hidden="1" customWidth="1" collapsed="1"/>
    <col min="60" max="60" width="0" hidden="1" customWidth="1"/>
    <col min="61" max="61" width="9.109375" hidden="1" customWidth="1"/>
    <col min="62" max="66" width="0" hidden="1" customWidth="1"/>
    <col min="67" max="67" width="2.6640625" customWidth="1"/>
    <col min="68" max="68" width="12.44140625" bestFit="1" customWidth="1"/>
  </cols>
  <sheetData>
    <row r="1" spans="1:83" ht="6.75" customHeight="1"/>
    <row r="2" spans="1:83" ht="14.4">
      <c r="B2" s="91" t="s">
        <v>153</v>
      </c>
    </row>
    <row r="3" spans="1:83" ht="14.4">
      <c r="B3" s="2" t="s">
        <v>148</v>
      </c>
    </row>
    <row r="4" spans="1:83" ht="14.4">
      <c r="BG4" s="91" t="s">
        <v>194</v>
      </c>
      <c r="BP4" s="91" t="s">
        <v>193</v>
      </c>
    </row>
    <row r="5" spans="1:83" ht="15.75" customHeight="1">
      <c r="B5" s="388" t="s">
        <v>14</v>
      </c>
      <c r="C5" s="75" t="s">
        <v>3</v>
      </c>
      <c r="D5" s="75"/>
      <c r="E5" s="75" t="s">
        <v>4</v>
      </c>
      <c r="F5" s="75"/>
      <c r="G5" s="75" t="s">
        <v>5</v>
      </c>
      <c r="H5" s="75"/>
      <c r="I5" s="75" t="s">
        <v>6</v>
      </c>
      <c r="J5" s="75"/>
      <c r="K5" s="75" t="s">
        <v>0</v>
      </c>
      <c r="L5" s="75"/>
      <c r="M5" s="75" t="s">
        <v>1</v>
      </c>
      <c r="N5" s="75"/>
      <c r="O5" s="75" t="s">
        <v>2</v>
      </c>
      <c r="P5" s="75"/>
      <c r="Q5" s="75" t="s">
        <v>46</v>
      </c>
      <c r="R5" s="75"/>
      <c r="S5" s="75" t="s">
        <v>84</v>
      </c>
      <c r="T5" s="75"/>
      <c r="U5" s="75" t="s">
        <v>89</v>
      </c>
      <c r="V5" s="75"/>
      <c r="W5" s="75" t="s">
        <v>116</v>
      </c>
      <c r="X5" s="75"/>
      <c r="Y5" s="75" t="s">
        <v>118</v>
      </c>
      <c r="Z5" s="75"/>
      <c r="AA5" s="75" t="s">
        <v>123</v>
      </c>
      <c r="AB5" s="75"/>
      <c r="AC5" s="75" t="s">
        <v>130</v>
      </c>
      <c r="AD5" s="75"/>
      <c r="AE5" s="75" t="s">
        <v>132</v>
      </c>
      <c r="AF5" s="75"/>
      <c r="AG5" s="75" t="s">
        <v>135</v>
      </c>
      <c r="AH5" s="75"/>
      <c r="AI5" s="75" t="s">
        <v>137</v>
      </c>
      <c r="AJ5" s="75"/>
      <c r="AK5" s="75" t="s">
        <v>140</v>
      </c>
      <c r="AL5" s="75"/>
      <c r="AM5" s="75" t="s">
        <v>142</v>
      </c>
      <c r="AN5" s="75"/>
      <c r="AO5" s="75" t="s">
        <v>160</v>
      </c>
      <c r="AP5" s="75"/>
      <c r="AQ5" s="75" t="s">
        <v>161</v>
      </c>
      <c r="AR5" s="75"/>
      <c r="AS5" s="75" t="s">
        <v>164</v>
      </c>
      <c r="AT5" s="75"/>
      <c r="AU5" s="75" t="s">
        <v>172</v>
      </c>
      <c r="AV5" s="75"/>
      <c r="AW5" s="75" t="s">
        <v>176</v>
      </c>
      <c r="AX5" s="75"/>
      <c r="AY5" s="75" t="s">
        <v>178</v>
      </c>
      <c r="AZ5" s="75"/>
      <c r="BA5" s="75" t="s">
        <v>179</v>
      </c>
      <c r="BB5" s="75"/>
      <c r="BC5" s="75" t="s">
        <v>181</v>
      </c>
      <c r="BD5" s="75"/>
      <c r="BE5" s="75" t="s">
        <v>183</v>
      </c>
      <c r="BF5" s="75"/>
      <c r="BG5" s="75" t="s">
        <v>184</v>
      </c>
      <c r="BH5" s="75"/>
      <c r="BI5" s="75" t="s">
        <v>185</v>
      </c>
      <c r="BJ5" s="75"/>
      <c r="BK5" s="75" t="s">
        <v>187</v>
      </c>
      <c r="BL5" s="75"/>
      <c r="BM5" s="75" t="s">
        <v>189</v>
      </c>
      <c r="BN5" s="75"/>
      <c r="BP5" s="75" t="s">
        <v>184</v>
      </c>
      <c r="BQ5" s="75"/>
      <c r="BR5" s="75" t="s">
        <v>185</v>
      </c>
      <c r="BS5" s="75"/>
      <c r="BT5" s="75" t="s">
        <v>187</v>
      </c>
      <c r="BU5" s="75"/>
      <c r="BV5" s="75" t="s">
        <v>189</v>
      </c>
      <c r="BW5" s="75"/>
      <c r="BX5" s="75" t="s">
        <v>192</v>
      </c>
      <c r="BY5" s="75"/>
      <c r="BZ5" s="75" t="s">
        <v>195</v>
      </c>
      <c r="CA5" s="75"/>
      <c r="CB5" s="75" t="s">
        <v>197</v>
      </c>
      <c r="CC5" s="75"/>
      <c r="CD5" s="75" t="s">
        <v>199</v>
      </c>
      <c r="CE5" s="75"/>
    </row>
    <row r="6" spans="1:83" ht="21" customHeight="1">
      <c r="B6" s="388"/>
      <c r="C6" s="73" t="s">
        <v>138</v>
      </c>
      <c r="D6" s="73" t="s">
        <v>15</v>
      </c>
      <c r="E6" s="73" t="s">
        <v>138</v>
      </c>
      <c r="F6" s="73" t="s">
        <v>15</v>
      </c>
      <c r="G6" s="73" t="s">
        <v>138</v>
      </c>
      <c r="H6" s="73" t="s">
        <v>15</v>
      </c>
      <c r="I6" s="73" t="s">
        <v>138</v>
      </c>
      <c r="J6" s="73" t="s">
        <v>15</v>
      </c>
      <c r="K6" s="73" t="s">
        <v>138</v>
      </c>
      <c r="L6" s="73" t="s">
        <v>15</v>
      </c>
      <c r="M6" s="73" t="s">
        <v>138</v>
      </c>
      <c r="N6" s="73" t="s">
        <v>15</v>
      </c>
      <c r="O6" s="73" t="s">
        <v>138</v>
      </c>
      <c r="P6" s="73" t="s">
        <v>15</v>
      </c>
      <c r="Q6" s="73" t="s">
        <v>138</v>
      </c>
      <c r="R6" s="73" t="s">
        <v>15</v>
      </c>
      <c r="S6" s="73" t="s">
        <v>138</v>
      </c>
      <c r="T6" s="73" t="s">
        <v>15</v>
      </c>
      <c r="U6" s="73" t="s">
        <v>138</v>
      </c>
      <c r="V6" s="73" t="s">
        <v>15</v>
      </c>
      <c r="W6" s="73" t="s">
        <v>138</v>
      </c>
      <c r="X6" s="73" t="s">
        <v>15</v>
      </c>
      <c r="Y6" s="73" t="s">
        <v>138</v>
      </c>
      <c r="Z6" s="73" t="s">
        <v>15</v>
      </c>
      <c r="AA6" s="73" t="s">
        <v>138</v>
      </c>
      <c r="AB6" s="73" t="s">
        <v>15</v>
      </c>
      <c r="AC6" s="73" t="s">
        <v>138</v>
      </c>
      <c r="AD6" s="73" t="s">
        <v>15</v>
      </c>
      <c r="AE6" s="73" t="s">
        <v>138</v>
      </c>
      <c r="AF6" s="73" t="s">
        <v>15</v>
      </c>
      <c r="AG6" s="73" t="s">
        <v>138</v>
      </c>
      <c r="AH6" s="73" t="s">
        <v>15</v>
      </c>
      <c r="AI6" s="73" t="s">
        <v>138</v>
      </c>
      <c r="AJ6" s="73" t="s">
        <v>15</v>
      </c>
      <c r="AK6" s="73" t="s">
        <v>138</v>
      </c>
      <c r="AL6" s="73" t="s">
        <v>15</v>
      </c>
      <c r="AM6" s="73" t="s">
        <v>138</v>
      </c>
      <c r="AN6" s="73" t="s">
        <v>15</v>
      </c>
      <c r="AO6" s="73" t="s">
        <v>138</v>
      </c>
      <c r="AP6" s="73" t="s">
        <v>15</v>
      </c>
      <c r="AQ6" s="73" t="s">
        <v>138</v>
      </c>
      <c r="AR6" s="73" t="s">
        <v>15</v>
      </c>
      <c r="AS6" s="73" t="s">
        <v>138</v>
      </c>
      <c r="AT6" s="73" t="s">
        <v>15</v>
      </c>
      <c r="AU6" s="73" t="s">
        <v>138</v>
      </c>
      <c r="AV6" s="73" t="s">
        <v>15</v>
      </c>
      <c r="AW6" s="73" t="s">
        <v>138</v>
      </c>
      <c r="AX6" s="73" t="s">
        <v>15</v>
      </c>
      <c r="AY6" s="73" t="s">
        <v>138</v>
      </c>
      <c r="AZ6" s="73" t="s">
        <v>15</v>
      </c>
      <c r="BA6" s="73" t="s">
        <v>138</v>
      </c>
      <c r="BB6" s="73" t="s">
        <v>15</v>
      </c>
      <c r="BC6" s="73" t="s">
        <v>138</v>
      </c>
      <c r="BD6" s="73" t="s">
        <v>15</v>
      </c>
      <c r="BE6" s="73" t="s">
        <v>138</v>
      </c>
      <c r="BF6" s="73" t="s">
        <v>15</v>
      </c>
      <c r="BG6" s="73" t="s">
        <v>138</v>
      </c>
      <c r="BH6" s="73" t="s">
        <v>15</v>
      </c>
      <c r="BI6" s="73" t="s">
        <v>138</v>
      </c>
      <c r="BJ6" s="73" t="s">
        <v>15</v>
      </c>
      <c r="BK6" s="73" t="s">
        <v>138</v>
      </c>
      <c r="BL6" s="73" t="s">
        <v>15</v>
      </c>
      <c r="BM6" s="73" t="s">
        <v>138</v>
      </c>
      <c r="BN6" s="73" t="s">
        <v>15</v>
      </c>
      <c r="BP6" s="73" t="s">
        <v>138</v>
      </c>
      <c r="BQ6" s="73" t="s">
        <v>15</v>
      </c>
      <c r="BR6" s="73" t="s">
        <v>138</v>
      </c>
      <c r="BS6" s="73" t="s">
        <v>15</v>
      </c>
      <c r="BT6" s="73" t="s">
        <v>138</v>
      </c>
      <c r="BU6" s="73" t="s">
        <v>15</v>
      </c>
      <c r="BV6" s="73" t="s">
        <v>138</v>
      </c>
      <c r="BW6" s="73" t="s">
        <v>15</v>
      </c>
      <c r="BX6" s="73" t="s">
        <v>138</v>
      </c>
      <c r="BY6" s="73" t="s">
        <v>15</v>
      </c>
      <c r="BZ6" s="73" t="s">
        <v>138</v>
      </c>
      <c r="CA6" s="73" t="s">
        <v>15</v>
      </c>
      <c r="CB6" s="73" t="s">
        <v>138</v>
      </c>
      <c r="CC6" s="73" t="s">
        <v>15</v>
      </c>
      <c r="CD6" s="73" t="s">
        <v>138</v>
      </c>
      <c r="CE6" s="73" t="s">
        <v>15</v>
      </c>
    </row>
    <row r="7" spans="1:83" ht="14.4">
      <c r="A7" s="1"/>
      <c r="B7" s="11" t="s">
        <v>16</v>
      </c>
      <c r="C7" s="12">
        <v>97.827719999999999</v>
      </c>
      <c r="D7" s="13">
        <v>1.63612739597363</v>
      </c>
      <c r="E7" s="12">
        <v>99.813240000000008</v>
      </c>
      <c r="F7" s="13">
        <v>1.7127619011974007</v>
      </c>
      <c r="G7" s="12">
        <v>105.17753093000005</v>
      </c>
      <c r="H7" s="13">
        <v>1.736433584915031</v>
      </c>
      <c r="I7" s="12">
        <v>104.98832628999992</v>
      </c>
      <c r="J7" s="13">
        <v>1.7256499460866814</v>
      </c>
      <c r="K7" s="12">
        <v>130.69211000000001</v>
      </c>
      <c r="L7" s="13">
        <v>1.6723249514281191</v>
      </c>
      <c r="M7" s="12">
        <v>127.73039</v>
      </c>
      <c r="N7" s="13">
        <v>1.8076619849733202</v>
      </c>
      <c r="O7" s="12">
        <v>138.37549999999999</v>
      </c>
      <c r="P7" s="13">
        <v>1.7435082009851448</v>
      </c>
      <c r="Q7" s="12">
        <v>134.21600000000001</v>
      </c>
      <c r="R7" s="13">
        <v>1.8366287675651163</v>
      </c>
      <c r="S7" s="12">
        <v>165.876</v>
      </c>
      <c r="T7" s="13">
        <v>1.6480804387568557</v>
      </c>
      <c r="U7" s="12">
        <v>167.60901044999994</v>
      </c>
      <c r="V7" s="13">
        <v>1.2412784782723822</v>
      </c>
      <c r="W7" s="12">
        <v>265.98463364000003</v>
      </c>
      <c r="X7" s="13">
        <v>1.385514154563261</v>
      </c>
      <c r="Y7" s="12">
        <v>257.20210547000011</v>
      </c>
      <c r="Z7" s="13">
        <v>1.3784645250891738</v>
      </c>
      <c r="AA7" s="12">
        <v>299.59444690999999</v>
      </c>
      <c r="AB7" s="13">
        <v>1.3860396606475494</v>
      </c>
      <c r="AC7" s="12">
        <v>303.2078843700001</v>
      </c>
      <c r="AD7" s="13">
        <v>2.4204121302591406</v>
      </c>
      <c r="AE7" s="12">
        <v>287.04604515999995</v>
      </c>
      <c r="AF7" s="13">
        <v>2.4632531065877807</v>
      </c>
      <c r="AG7" s="12">
        <v>277.77075475000015</v>
      </c>
      <c r="AH7" s="13">
        <v>2.4813431090507412</v>
      </c>
      <c r="AI7" s="12">
        <v>328.62549246000003</v>
      </c>
      <c r="AJ7" s="13">
        <v>2.5962556078300505</v>
      </c>
      <c r="AK7" s="12">
        <v>344.01623861999997</v>
      </c>
      <c r="AL7" s="13">
        <v>2.6650935268240605</v>
      </c>
      <c r="AM7" s="12">
        <v>337.49954861000003</v>
      </c>
      <c r="AN7" s="13">
        <v>1.5081409844315858</v>
      </c>
      <c r="AO7" s="12">
        <v>344.89286117000017</v>
      </c>
      <c r="AP7" s="13">
        <v>1.4953436724276246</v>
      </c>
      <c r="AQ7" s="12">
        <v>390.10450386999997</v>
      </c>
      <c r="AR7" s="13">
        <v>1.5658839008481231</v>
      </c>
      <c r="AS7" s="12">
        <v>397.75636175000005</v>
      </c>
      <c r="AT7" s="13">
        <v>1.5882880786203837</v>
      </c>
      <c r="AU7" s="12">
        <v>394.93976891999989</v>
      </c>
      <c r="AV7" s="13">
        <v>1.6448681470245956</v>
      </c>
      <c r="AW7" s="12">
        <v>386.64297022999995</v>
      </c>
      <c r="AX7" s="13">
        <v>1.596522503950385</v>
      </c>
      <c r="AY7" s="12">
        <v>449.19100865999997</v>
      </c>
      <c r="AZ7" s="13">
        <v>1.7253122264018235</v>
      </c>
      <c r="BA7" s="12">
        <v>436.75464161000014</v>
      </c>
      <c r="BB7" s="13">
        <v>1.7253122264018235</v>
      </c>
      <c r="BC7" s="12">
        <v>441.74346211999989</v>
      </c>
      <c r="BD7" s="13">
        <v>1.785611102869757</v>
      </c>
      <c r="BE7" s="12">
        <v>438.53669494000019</v>
      </c>
      <c r="BF7" s="13">
        <v>1.7051948782179218</v>
      </c>
      <c r="BG7" s="12">
        <v>522.61981056000002</v>
      </c>
      <c r="BH7" s="13">
        <v>1.9101092651187002</v>
      </c>
      <c r="BI7" s="12">
        <v>496.42273660000001</v>
      </c>
      <c r="BJ7" s="13">
        <v>1.8208053647040872</v>
      </c>
      <c r="BK7" s="12">
        <v>530.26656963999983</v>
      </c>
      <c r="BL7" s="13">
        <v>1.8892790246354805</v>
      </c>
      <c r="BM7" s="12">
        <v>529.30944595999995</v>
      </c>
      <c r="BN7" s="13">
        <v>1.8607705921863964</v>
      </c>
      <c r="BO7" s="1"/>
      <c r="BP7" s="12">
        <v>522.61981056000002</v>
      </c>
      <c r="BQ7" s="13">
        <v>1.9101092651187002</v>
      </c>
      <c r="BR7" s="12">
        <v>496.42273660000001</v>
      </c>
      <c r="BS7" s="13">
        <v>1.8208053647040872</v>
      </c>
      <c r="BT7" s="12">
        <v>530.26656963999983</v>
      </c>
      <c r="BU7" s="13">
        <v>1.8892790246354805</v>
      </c>
      <c r="BV7" s="12">
        <v>529.30944595999995</v>
      </c>
      <c r="BW7" s="13">
        <v>1.8607705921863964</v>
      </c>
      <c r="BX7" s="12">
        <v>664.54880233999972</v>
      </c>
      <c r="BY7" s="13">
        <v>2.0466713371165564</v>
      </c>
      <c r="BZ7" s="12">
        <v>643.50633698000013</v>
      </c>
      <c r="CA7" s="13">
        <v>1.8587770292660437</v>
      </c>
      <c r="CB7" s="12">
        <v>647.53721194999969</v>
      </c>
      <c r="CC7" s="13">
        <v>1.9341838640029345</v>
      </c>
      <c r="CD7" s="12">
        <v>642.83480373000032</v>
      </c>
      <c r="CE7" s="13">
        <v>1.8387338494268828</v>
      </c>
    </row>
    <row r="8" spans="1:83" ht="14.4" outlineLevel="1">
      <c r="A8" s="1"/>
      <c r="B8" s="15" t="s">
        <v>81</v>
      </c>
      <c r="C8" s="16">
        <v>-36.361461179999999</v>
      </c>
      <c r="D8" s="17">
        <v>-0.60813011684448581</v>
      </c>
      <c r="E8" s="16">
        <v>-39.376038820000005</v>
      </c>
      <c r="F8" s="17">
        <v>-0.67567969049963572</v>
      </c>
      <c r="G8" s="16">
        <v>-42.581793870638947</v>
      </c>
      <c r="H8" s="17">
        <v>-0.70300620606997211</v>
      </c>
      <c r="I8" s="16">
        <v>-42.059758279361056</v>
      </c>
      <c r="J8" s="17">
        <v>-0.69131895108715058</v>
      </c>
      <c r="K8" s="16">
        <v>-50.242740799999993</v>
      </c>
      <c r="L8" s="17">
        <v>-0.64290177171349949</v>
      </c>
      <c r="M8" s="16">
        <v>-54.613430040000019</v>
      </c>
      <c r="N8" s="17">
        <v>-0.77289845707280769</v>
      </c>
      <c r="O8" s="16">
        <v>-56.360829160000009</v>
      </c>
      <c r="P8" s="17">
        <v>-0.71013703910578618</v>
      </c>
      <c r="Q8" s="16">
        <v>-58.555</v>
      </c>
      <c r="R8" s="17">
        <v>-0.80127404694503923</v>
      </c>
      <c r="S8" s="16">
        <v>-62.012999999999998</v>
      </c>
      <c r="T8" s="17">
        <v>-0.61613742945711791</v>
      </c>
      <c r="U8" s="16">
        <v>-62.615508990000009</v>
      </c>
      <c r="V8" s="17">
        <v>-0.21569098116599386</v>
      </c>
      <c r="W8" s="16">
        <v>-145.33357187999997</v>
      </c>
      <c r="X8" s="17">
        <v>-0.36175353353237416</v>
      </c>
      <c r="Y8" s="16">
        <v>-139.82945497999998</v>
      </c>
      <c r="Z8" s="17">
        <v>-0.35488699276143965</v>
      </c>
      <c r="AA8" s="16">
        <v>-163.06636005999999</v>
      </c>
      <c r="AB8" s="17">
        <v>-0.36462626551003319</v>
      </c>
      <c r="AC8" s="16">
        <v>-173.00794339000001</v>
      </c>
      <c r="AD8" s="17">
        <v>-1.3810674009431352</v>
      </c>
      <c r="AE8" s="16">
        <v>-166.01472778000004</v>
      </c>
      <c r="AF8" s="17">
        <v>-1.4246365725591796</v>
      </c>
      <c r="AG8" s="16">
        <v>-161.56717343000003</v>
      </c>
      <c r="AH8" s="17">
        <v>-1.4432894233237719</v>
      </c>
      <c r="AI8" s="16">
        <v>-197.6299259789173</v>
      </c>
      <c r="AJ8" s="17">
        <v>-1.5613451036828969</v>
      </c>
      <c r="AK8" s="16">
        <v>-210.1379398027851</v>
      </c>
      <c r="AL8" s="17">
        <v>-1.6279384524262628</v>
      </c>
      <c r="AM8" s="16">
        <v>-109.1508181399999</v>
      </c>
      <c r="AN8" s="17">
        <v>-0.48774827403219512</v>
      </c>
      <c r="AO8" s="16">
        <v>-109.57421010000007</v>
      </c>
      <c r="AP8" s="17">
        <v>-0.47507826395260416</v>
      </c>
      <c r="AQ8" s="16">
        <v>-135.98066784</v>
      </c>
      <c r="AR8" s="17">
        <v>-0.54582794221773401</v>
      </c>
      <c r="AS8" s="16">
        <v>-139.67503448000005</v>
      </c>
      <c r="AT8" s="17">
        <v>-0.55773889113786146</v>
      </c>
      <c r="AU8" s="16">
        <v>-148.74162939999991</v>
      </c>
      <c r="AV8" s="17">
        <v>-0.61948779938177367</v>
      </c>
      <c r="AW8" s="16">
        <v>-138.30217394000005</v>
      </c>
      <c r="AX8" s="17">
        <v>-0.57107603148486852</v>
      </c>
      <c r="AY8" s="16">
        <v>-181.12248568749999</v>
      </c>
      <c r="AZ8" s="17">
        <v>-0.69567919439247716</v>
      </c>
      <c r="BA8" s="16">
        <v>-171.06608748999997</v>
      </c>
      <c r="BB8" s="17">
        <v>-0.69567919439247716</v>
      </c>
      <c r="BC8" s="16">
        <v>-186.97735603000001</v>
      </c>
      <c r="BD8" s="17">
        <v>-0.7557980401342167</v>
      </c>
      <c r="BE8" s="16">
        <v>-173.37875014000008</v>
      </c>
      <c r="BF8" s="17">
        <v>-0.67416150151585941</v>
      </c>
      <c r="BG8" s="16">
        <v>-240.84811346000004</v>
      </c>
      <c r="BH8" s="17">
        <v>-0.88026937309045961</v>
      </c>
      <c r="BI8" s="16">
        <v>-215.47038955000005</v>
      </c>
      <c r="BJ8" s="17">
        <v>-0.79031360230312131</v>
      </c>
      <c r="BK8" s="16">
        <v>-241.07729931999984</v>
      </c>
      <c r="BL8" s="17">
        <v>-0.85893079254507843</v>
      </c>
      <c r="BM8" s="16">
        <v>-235.93842038000003</v>
      </c>
      <c r="BN8" s="17">
        <v>-0.82943404384888486</v>
      </c>
      <c r="BO8" s="1"/>
      <c r="BP8" s="16">
        <v>-240.84811346000004</v>
      </c>
      <c r="BQ8" s="17">
        <v>-0.88026937309045961</v>
      </c>
      <c r="BR8" s="16">
        <v>-215.47038955000005</v>
      </c>
      <c r="BS8" s="17">
        <v>-0.79031360230312131</v>
      </c>
      <c r="BT8" s="16">
        <v>-241.07729931999984</v>
      </c>
      <c r="BU8" s="17">
        <v>-0.85893079254507843</v>
      </c>
      <c r="BV8" s="16">
        <v>-235.93842038000003</v>
      </c>
      <c r="BW8" s="17">
        <v>-0.82943404384888486</v>
      </c>
      <c r="BX8" s="16">
        <v>-329.97991244000002</v>
      </c>
      <c r="BY8" s="17">
        <v>-1.0162691231059473</v>
      </c>
      <c r="BZ8" s="16">
        <v>-286.72667712999987</v>
      </c>
      <c r="CA8" s="17">
        <v>-0.82821400582973492</v>
      </c>
      <c r="CB8" s="16">
        <v>-302.08242186999996</v>
      </c>
      <c r="CC8" s="17">
        <v>-0.90231562788548625</v>
      </c>
      <c r="CD8" s="16">
        <v>-282.67049867000003</v>
      </c>
      <c r="CE8" s="17">
        <v>-0.80853714068227467</v>
      </c>
    </row>
    <row r="9" spans="1:83" ht="14.4" outlineLevel="1">
      <c r="A9" s="1"/>
      <c r="B9" s="19" t="s">
        <v>17</v>
      </c>
      <c r="C9" s="20">
        <v>-1.6740200000000001</v>
      </c>
      <c r="D9" s="21">
        <v>-2.7997279129144341E-2</v>
      </c>
      <c r="E9" s="20">
        <v>-2.1610100000000001</v>
      </c>
      <c r="F9" s="21">
        <v>-3.7082210697765093E-2</v>
      </c>
      <c r="G9" s="20">
        <v>-2.0247300000000004</v>
      </c>
      <c r="H9" s="21">
        <v>-3.3427378845058899E-2</v>
      </c>
      <c r="I9" s="20">
        <v>-2.0886934299999989</v>
      </c>
      <c r="J9" s="21">
        <v>-3.4330994999530885E-2</v>
      </c>
      <c r="K9" s="20">
        <v>-2.29942</v>
      </c>
      <c r="L9" s="21">
        <v>-2.9423179714619691E-2</v>
      </c>
      <c r="M9" s="20">
        <v>-2.4564100000000004</v>
      </c>
      <c r="N9" s="21">
        <v>-3.4763527900512278E-2</v>
      </c>
      <c r="O9" s="20">
        <v>-2.6485399999999997</v>
      </c>
      <c r="P9" s="21">
        <v>-3.3371161879358666E-2</v>
      </c>
      <c r="Q9" s="20">
        <v>-2.5836300000000003</v>
      </c>
      <c r="R9" s="21">
        <v>-3.5354720620077051E-2</v>
      </c>
      <c r="S9" s="20">
        <v>-3.2149999999999999</v>
      </c>
      <c r="T9" s="21">
        <v>-3.1943009299737701E-2</v>
      </c>
      <c r="U9" s="20">
        <v>-3.4550627799999996</v>
      </c>
      <c r="V9" s="21">
        <v>-2.55874971063881E-2</v>
      </c>
      <c r="W9" s="20">
        <v>-4.5614547199999995</v>
      </c>
      <c r="X9" s="21">
        <v>-2.3760621030887139E-2</v>
      </c>
      <c r="Y9" s="20">
        <v>-4.3992361399999993</v>
      </c>
      <c r="Z9" s="21">
        <v>-2.3577532327734203E-2</v>
      </c>
      <c r="AA9" s="20">
        <v>-4.6285358600000004</v>
      </c>
      <c r="AB9" s="21">
        <v>-2.141339513751608E-2</v>
      </c>
      <c r="AC9" s="20">
        <v>-4.928760679999999</v>
      </c>
      <c r="AD9" s="21">
        <v>-3.9344729316005293E-2</v>
      </c>
      <c r="AE9" s="20">
        <v>-4.5000342599999996</v>
      </c>
      <c r="AF9" s="21">
        <v>-3.861653402860088E-2</v>
      </c>
      <c r="AG9" s="20">
        <v>-4.2598707800000035</v>
      </c>
      <c r="AH9" s="21">
        <v>-3.8053685726969461E-2</v>
      </c>
      <c r="AI9" s="20">
        <v>-4.4188567499999998</v>
      </c>
      <c r="AJ9" s="21">
        <v>-3.491050414715343E-2</v>
      </c>
      <c r="AK9" s="20">
        <v>-4.7960601799999996</v>
      </c>
      <c r="AL9" s="21">
        <v>-3.7155074397797735E-2</v>
      </c>
      <c r="AM9" s="20">
        <v>-4.5635856499999985</v>
      </c>
      <c r="AN9" s="21">
        <v>-2.0392710399390824E-2</v>
      </c>
      <c r="AO9" s="20">
        <v>-4.6741059200000059</v>
      </c>
      <c r="AP9" s="21">
        <v>-2.0265408475020265E-2</v>
      </c>
      <c r="AQ9" s="20">
        <v>-4.9964877900000007</v>
      </c>
      <c r="AR9" s="21">
        <v>-2.0055958630389191E-2</v>
      </c>
      <c r="AS9" s="20">
        <v>-7.65045953</v>
      </c>
      <c r="AT9" s="21">
        <v>-3.0549187482522274E-2</v>
      </c>
      <c r="AU9" s="20">
        <v>-6.093928349999997</v>
      </c>
      <c r="AV9" s="21">
        <v>-2.5380347642821398E-2</v>
      </c>
      <c r="AW9" s="20">
        <v>-6.1625812800000013</v>
      </c>
      <c r="AX9" s="21">
        <v>-2.5446472465516914E-2</v>
      </c>
      <c r="AY9" s="20">
        <v>-7.7150624300000006</v>
      </c>
      <c r="AZ9" s="21">
        <v>-2.9633032009346374E-2</v>
      </c>
      <c r="BA9" s="20">
        <v>-7.8421646799999989</v>
      </c>
      <c r="BB9" s="21">
        <v>-2.9633032009346374E-2</v>
      </c>
      <c r="BC9" s="20">
        <v>-7.3754724799999991</v>
      </c>
      <c r="BD9" s="21">
        <v>-2.9813062735540331E-2</v>
      </c>
      <c r="BE9" s="20">
        <v>-7.9810669300000008</v>
      </c>
      <c r="BF9" s="21">
        <v>-3.1033376702062368E-2</v>
      </c>
      <c r="BG9" s="20">
        <v>-8.1644118499999987</v>
      </c>
      <c r="BH9" s="21">
        <v>-2.98398920282405E-2</v>
      </c>
      <c r="BI9" s="20">
        <v>-8.3132466700000034</v>
      </c>
      <c r="BJ9" s="21">
        <v>-3.0491762400965728E-2</v>
      </c>
      <c r="BK9" s="20">
        <v>-8.5178804800000023</v>
      </c>
      <c r="BL9" s="21">
        <v>-3.0348232090401949E-2</v>
      </c>
      <c r="BM9" s="20">
        <v>-8.9139043299999976</v>
      </c>
      <c r="BN9" s="21">
        <v>-3.1336548337511518E-2</v>
      </c>
      <c r="BO9" s="1"/>
      <c r="BP9" s="20">
        <v>-8.1644118499999987</v>
      </c>
      <c r="BQ9" s="21">
        <v>-2.98398920282405E-2</v>
      </c>
      <c r="BR9" s="20">
        <v>-8.3132466700000034</v>
      </c>
      <c r="BS9" s="21">
        <v>-3.0491762400965728E-2</v>
      </c>
      <c r="BT9" s="20">
        <v>-8.5178804800000023</v>
      </c>
      <c r="BU9" s="21">
        <v>-3.0348232090401949E-2</v>
      </c>
      <c r="BV9" s="20">
        <v>-8.9139043299999976</v>
      </c>
      <c r="BW9" s="21">
        <v>-3.1336548337511518E-2</v>
      </c>
      <c r="BX9" s="20">
        <v>-9.8715189599999977</v>
      </c>
      <c r="BY9" s="21">
        <v>-3.0402214010609097E-2</v>
      </c>
      <c r="BZ9" s="20">
        <v>-10.580881380000003</v>
      </c>
      <c r="CA9" s="21">
        <v>-3.0563023436308536E-2</v>
      </c>
      <c r="CB9" s="20">
        <v>-10.669031600000002</v>
      </c>
      <c r="CC9" s="21">
        <v>-3.1868236117449322E-2</v>
      </c>
      <c r="CD9" s="20">
        <v>-10.556990259999994</v>
      </c>
      <c r="CE9" s="21">
        <v>-3.0196708744607736E-2</v>
      </c>
    </row>
    <row r="10" spans="1:83" ht="14.4">
      <c r="A10" s="1"/>
      <c r="B10" s="23" t="s">
        <v>18</v>
      </c>
      <c r="C10" s="24">
        <v>59.792238820000001</v>
      </c>
      <c r="D10" s="25">
        <v>1</v>
      </c>
      <c r="E10" s="24">
        <v>58.276191180000005</v>
      </c>
      <c r="F10" s="25">
        <v>1</v>
      </c>
      <c r="G10" s="24">
        <v>60.571007059361101</v>
      </c>
      <c r="H10" s="25">
        <v>1</v>
      </c>
      <c r="I10" s="24">
        <v>60.839874580638863</v>
      </c>
      <c r="J10" s="25">
        <v>1</v>
      </c>
      <c r="K10" s="24">
        <v>78.149949200000023</v>
      </c>
      <c r="L10" s="25">
        <v>1</v>
      </c>
      <c r="M10" s="24">
        <v>70.660549959999969</v>
      </c>
      <c r="N10" s="25">
        <v>1</v>
      </c>
      <c r="O10" s="24">
        <v>79.366130839999983</v>
      </c>
      <c r="P10" s="25">
        <v>1</v>
      </c>
      <c r="Q10" s="24">
        <v>73.077370000000002</v>
      </c>
      <c r="R10" s="25">
        <v>1</v>
      </c>
      <c r="S10" s="24">
        <v>100.648</v>
      </c>
      <c r="T10" s="25">
        <v>1</v>
      </c>
      <c r="U10" s="24">
        <v>101.53843867999993</v>
      </c>
      <c r="V10" s="25">
        <v>1</v>
      </c>
      <c r="W10" s="24">
        <v>116.08960704000006</v>
      </c>
      <c r="X10" s="25">
        <v>1</v>
      </c>
      <c r="Y10" s="24">
        <v>112.97341435000013</v>
      </c>
      <c r="Z10" s="25">
        <v>1</v>
      </c>
      <c r="AA10" s="24">
        <v>131.89955098999999</v>
      </c>
      <c r="AB10" s="25">
        <v>1</v>
      </c>
      <c r="AC10" s="24">
        <v>125.2711803000001</v>
      </c>
      <c r="AD10" s="25">
        <v>1</v>
      </c>
      <c r="AE10" s="24">
        <v>116.5312831199999</v>
      </c>
      <c r="AF10" s="25">
        <v>1</v>
      </c>
      <c r="AG10" s="24">
        <v>111.94371054000013</v>
      </c>
      <c r="AH10" s="25">
        <v>1</v>
      </c>
      <c r="AI10" s="24">
        <v>126.57670973108273</v>
      </c>
      <c r="AJ10" s="25">
        <v>1</v>
      </c>
      <c r="AK10" s="24">
        <v>129.08223863721486</v>
      </c>
      <c r="AL10" s="25">
        <v>1</v>
      </c>
      <c r="AM10" s="24">
        <v>223.78514482000014</v>
      </c>
      <c r="AN10" s="25">
        <v>1</v>
      </c>
      <c r="AO10" s="24">
        <v>230.64454515000008</v>
      </c>
      <c r="AP10" s="25">
        <v>1</v>
      </c>
      <c r="AQ10" s="24">
        <v>249.12734823999998</v>
      </c>
      <c r="AR10" s="25">
        <v>1</v>
      </c>
      <c r="AS10" s="24">
        <v>250.43086774000002</v>
      </c>
      <c r="AT10" s="25">
        <v>1</v>
      </c>
      <c r="AU10" s="24">
        <v>240.10421116999987</v>
      </c>
      <c r="AV10" s="25">
        <v>1</v>
      </c>
      <c r="AW10" s="24">
        <v>242.17821501000003</v>
      </c>
      <c r="AX10" s="25">
        <v>1</v>
      </c>
      <c r="AY10" s="24">
        <v>260.35346054249999</v>
      </c>
      <c r="AZ10" s="25">
        <v>1</v>
      </c>
      <c r="BA10" s="24">
        <v>257.84638944000017</v>
      </c>
      <c r="BB10" s="25">
        <v>1</v>
      </c>
      <c r="BC10" s="24">
        <v>247.3906336099999</v>
      </c>
      <c r="BD10" s="25">
        <v>1</v>
      </c>
      <c r="BE10" s="24">
        <v>257.17687787000011</v>
      </c>
      <c r="BF10" s="25">
        <v>1</v>
      </c>
      <c r="BG10" s="24">
        <v>273.60728524999996</v>
      </c>
      <c r="BH10" s="25">
        <v>1</v>
      </c>
      <c r="BI10" s="24">
        <v>272.63910037999995</v>
      </c>
      <c r="BJ10" s="25">
        <v>1</v>
      </c>
      <c r="BK10" s="24">
        <v>280.67138983999996</v>
      </c>
      <c r="BL10" s="25">
        <v>1</v>
      </c>
      <c r="BM10" s="24">
        <v>284.45712124999994</v>
      </c>
      <c r="BN10" s="25">
        <v>1</v>
      </c>
      <c r="BO10" s="1"/>
      <c r="BP10" s="24">
        <v>273.60728524999996</v>
      </c>
      <c r="BQ10" s="25">
        <v>1</v>
      </c>
      <c r="BR10" s="24">
        <v>272.63910037999995</v>
      </c>
      <c r="BS10" s="25">
        <v>1</v>
      </c>
      <c r="BT10" s="24">
        <v>280.67138983999996</v>
      </c>
      <c r="BU10" s="25">
        <v>1</v>
      </c>
      <c r="BV10" s="24">
        <v>284.45712124999994</v>
      </c>
      <c r="BW10" s="25">
        <v>1</v>
      </c>
      <c r="BX10" s="24">
        <v>324.6973709399997</v>
      </c>
      <c r="BY10" s="25">
        <v>1</v>
      </c>
      <c r="BZ10" s="24">
        <v>346.19877847000021</v>
      </c>
      <c r="CA10" s="25">
        <v>1</v>
      </c>
      <c r="CB10" s="24">
        <v>334.78575848000003</v>
      </c>
      <c r="CC10" s="25">
        <v>1</v>
      </c>
      <c r="CD10" s="24">
        <v>349.60731480000015</v>
      </c>
      <c r="CE10" s="25">
        <v>1</v>
      </c>
    </row>
    <row r="11" spans="1:83" ht="14.4">
      <c r="A11" s="1"/>
      <c r="B11" s="27" t="s">
        <v>19</v>
      </c>
      <c r="C11" s="28">
        <v>-34.014338334391446</v>
      </c>
      <c r="D11" s="29">
        <v>-0.56887547624348089</v>
      </c>
      <c r="E11" s="28">
        <v>-47.66467018560855</v>
      </c>
      <c r="F11" s="29">
        <v>-0.81790983968709918</v>
      </c>
      <c r="G11" s="28">
        <v>-45.665992711173942</v>
      </c>
      <c r="H11" s="29">
        <v>-0.75392493749394207</v>
      </c>
      <c r="I11" s="28">
        <v>-51.048747966966204</v>
      </c>
      <c r="J11" s="29">
        <v>-0.83906727814346116</v>
      </c>
      <c r="K11" s="28">
        <v>-42.311280000000004</v>
      </c>
      <c r="L11" s="29">
        <v>-0.54141148437240427</v>
      </c>
      <c r="M11" s="28">
        <v>-58.174329999999998</v>
      </c>
      <c r="N11" s="29">
        <v>-0.82329291284785844</v>
      </c>
      <c r="O11" s="28">
        <v>-57.701051760000006</v>
      </c>
      <c r="P11" s="29">
        <v>-0.72702362014249877</v>
      </c>
      <c r="Q11" s="28">
        <v>-62.150638239999978</v>
      </c>
      <c r="R11" s="29">
        <v>-0.85047721668144294</v>
      </c>
      <c r="S11" s="28">
        <v>-53.708000000000006</v>
      </c>
      <c r="T11" s="29">
        <v>-0.53362212860662916</v>
      </c>
      <c r="U11" s="28">
        <v>-71.675141379999999</v>
      </c>
      <c r="V11" s="29">
        <v>-0.53081162034940155</v>
      </c>
      <c r="W11" s="28">
        <v>-98.242125129111159</v>
      </c>
      <c r="X11" s="29">
        <v>-0.5117433029044306</v>
      </c>
      <c r="Y11" s="28">
        <v>-111.68688645701269</v>
      </c>
      <c r="Z11" s="29">
        <v>-0.59858145646716665</v>
      </c>
      <c r="AA11" s="28">
        <v>-94.885223620000019</v>
      </c>
      <c r="AB11" s="29">
        <v>-0.43897570366596106</v>
      </c>
      <c r="AC11" s="28">
        <v>-123.4249354</v>
      </c>
      <c r="AD11" s="29">
        <v>-0.98526201401169289</v>
      </c>
      <c r="AE11" s="28">
        <v>-109.43608899999998</v>
      </c>
      <c r="AF11" s="29">
        <v>-0.93911339573345698</v>
      </c>
      <c r="AG11" s="28">
        <v>-120.96742826333332</v>
      </c>
      <c r="AH11" s="29">
        <v>-1.08060942128686</v>
      </c>
      <c r="AI11" s="28">
        <v>-113.4041673</v>
      </c>
      <c r="AJ11" s="29">
        <v>-0.89593233653277671</v>
      </c>
      <c r="AK11" s="28">
        <v>-145.02503861999998</v>
      </c>
      <c r="AL11" s="29">
        <v>-1.123508858779497</v>
      </c>
      <c r="AM11" s="28">
        <v>-136.43227511256146</v>
      </c>
      <c r="AN11" s="29">
        <v>-0.60965742485856111</v>
      </c>
      <c r="AO11" s="28">
        <v>-146.66056945000003</v>
      </c>
      <c r="AP11" s="29">
        <v>-0.63587269906868626</v>
      </c>
      <c r="AQ11" s="28">
        <v>-121.37161066999998</v>
      </c>
      <c r="AR11" s="29">
        <v>-0.48718702112573808</v>
      </c>
      <c r="AS11" s="28">
        <v>-150.80087177000001</v>
      </c>
      <c r="AT11" s="29">
        <v>-0.60216567203114546</v>
      </c>
      <c r="AU11" s="28">
        <v>-138.33332858999989</v>
      </c>
      <c r="AV11" s="29">
        <v>-0.57613870209072005</v>
      </c>
      <c r="AW11" s="28">
        <v>-153.47936665600014</v>
      </c>
      <c r="AX11" s="29">
        <v>-0.63374555242164399</v>
      </c>
      <c r="AY11" s="28">
        <v>-125.28491828999999</v>
      </c>
      <c r="AZ11" s="29">
        <v>-0.48121088165658754</v>
      </c>
      <c r="BA11" s="28">
        <v>-160.31322333999998</v>
      </c>
      <c r="BB11" s="29">
        <v>-0.48121088165658754</v>
      </c>
      <c r="BC11" s="28">
        <v>-148.42960132000002</v>
      </c>
      <c r="BD11" s="29">
        <v>-0.59998068299543039</v>
      </c>
      <c r="BE11" s="28">
        <v>-166.14728020185231</v>
      </c>
      <c r="BF11" s="29">
        <v>-0.64604283860167944</v>
      </c>
      <c r="BG11" s="28">
        <v>-128.29841845000001</v>
      </c>
      <c r="BH11" s="29">
        <v>-0.46891448205690656</v>
      </c>
      <c r="BI11" s="28">
        <v>-162.18100210168788</v>
      </c>
      <c r="BJ11" s="29">
        <v>-0.594855990485747</v>
      </c>
      <c r="BK11" s="28">
        <v>-154.18139656550966</v>
      </c>
      <c r="BL11" s="29">
        <v>-0.54933064839064139</v>
      </c>
      <c r="BM11" s="28">
        <v>-167.22195288280238</v>
      </c>
      <c r="BN11" s="29">
        <v>-0.58786347885394141</v>
      </c>
      <c r="BO11" s="1"/>
      <c r="BP11" s="28">
        <v>-109.48229578</v>
      </c>
      <c r="BQ11" s="29">
        <v>-0.4001439350562761</v>
      </c>
      <c r="BR11" s="28">
        <v>-143.2438095416878</v>
      </c>
      <c r="BS11" s="29">
        <v>-0.52539716182321938</v>
      </c>
      <c r="BT11" s="28">
        <v>-130.90673944550957</v>
      </c>
      <c r="BU11" s="29">
        <v>-0.46640571210387533</v>
      </c>
      <c r="BV11" s="28">
        <v>-145.04725335280261</v>
      </c>
      <c r="BW11" s="29">
        <v>-0.50990902500670876</v>
      </c>
      <c r="BX11" s="28">
        <v>-122.87737741000001</v>
      </c>
      <c r="BY11" s="29">
        <v>-0.37843662563164493</v>
      </c>
      <c r="BZ11" s="28">
        <v>-147.46787374000002</v>
      </c>
      <c r="CA11" s="29">
        <v>-0.42596301001327425</v>
      </c>
      <c r="CB11" s="28">
        <v>-136.73084580380004</v>
      </c>
      <c r="CC11" s="29">
        <v>-0.40841296960954293</v>
      </c>
      <c r="CD11" s="28">
        <v>-151.44103546999997</v>
      </c>
      <c r="CE11" s="29">
        <v>-0.43317467644129481</v>
      </c>
    </row>
    <row r="12" spans="1:83" ht="14.4" outlineLevel="1">
      <c r="A12" s="1"/>
      <c r="B12" s="31" t="s">
        <v>20</v>
      </c>
      <c r="C12" s="16">
        <v>-24.05485749</v>
      </c>
      <c r="D12" s="17">
        <v>-0.40230735568232062</v>
      </c>
      <c r="E12" s="16">
        <v>-35.008820370000002</v>
      </c>
      <c r="F12" s="17">
        <v>-0.60073967878008461</v>
      </c>
      <c r="G12" s="16">
        <v>-34.495761999999999</v>
      </c>
      <c r="H12" s="17">
        <v>-0.56950946789102075</v>
      </c>
      <c r="I12" s="16">
        <v>-37.423909460000004</v>
      </c>
      <c r="J12" s="17">
        <v>-0.61512141039011037</v>
      </c>
      <c r="K12" s="16">
        <v>-30.610019999999999</v>
      </c>
      <c r="L12" s="17">
        <v>-0.39168317207300229</v>
      </c>
      <c r="M12" s="16">
        <v>-43.197030000000005</v>
      </c>
      <c r="N12" s="17">
        <v>-0.61133164155180353</v>
      </c>
      <c r="O12" s="16">
        <v>-44.413790000000006</v>
      </c>
      <c r="P12" s="17">
        <v>-0.55960634000839771</v>
      </c>
      <c r="Q12" s="16">
        <v>-47.202459999999974</v>
      </c>
      <c r="R12" s="17">
        <v>-0.64592444966204954</v>
      </c>
      <c r="S12" s="16">
        <v>-39.258000000000003</v>
      </c>
      <c r="T12" s="17">
        <v>-0.39005246005881888</v>
      </c>
      <c r="U12" s="16">
        <v>-55.48783744</v>
      </c>
      <c r="V12" s="17">
        <v>-0.41093171682852414</v>
      </c>
      <c r="W12" s="16">
        <v>-78.29220373911113</v>
      </c>
      <c r="X12" s="17">
        <v>-0.4078241475381838</v>
      </c>
      <c r="Y12" s="16">
        <v>-86.39674823701273</v>
      </c>
      <c r="Z12" s="17">
        <v>-0.46303995960746064</v>
      </c>
      <c r="AA12" s="16">
        <v>-75.712415560000011</v>
      </c>
      <c r="AB12" s="17">
        <v>-0.35027488610666202</v>
      </c>
      <c r="AC12" s="16">
        <v>-96.296316669999982</v>
      </c>
      <c r="AD12" s="17">
        <v>-0.76870287674618409</v>
      </c>
      <c r="AE12" s="16">
        <v>-84.896106179999975</v>
      </c>
      <c r="AF12" s="17">
        <v>-0.72852631419647973</v>
      </c>
      <c r="AG12" s="16">
        <v>-93.843669793333333</v>
      </c>
      <c r="AH12" s="17">
        <v>-0.8383112310700187</v>
      </c>
      <c r="AI12" s="16">
        <v>-85.623959869999993</v>
      </c>
      <c r="AJ12" s="17">
        <v>-0.67645904251984046</v>
      </c>
      <c r="AK12" s="16">
        <v>-108.08155565999996</v>
      </c>
      <c r="AL12" s="17">
        <v>-0.83730772568767398</v>
      </c>
      <c r="AM12" s="16">
        <v>-101.61640835256145</v>
      </c>
      <c r="AN12" s="17">
        <v>-0.45408022250223906</v>
      </c>
      <c r="AO12" s="16">
        <v>-111.33777450000002</v>
      </c>
      <c r="AP12" s="17">
        <v>-0.48272450765133557</v>
      </c>
      <c r="AQ12" s="16">
        <v>-89.641964139999985</v>
      </c>
      <c r="AR12" s="17">
        <v>-0.35982386025978275</v>
      </c>
      <c r="AS12" s="16">
        <v>-113.83609852000002</v>
      </c>
      <c r="AT12" s="17">
        <v>-0.4545609714461632</v>
      </c>
      <c r="AU12" s="16">
        <v>-101.52785736999991</v>
      </c>
      <c r="AV12" s="17">
        <v>-0.4228491323632621</v>
      </c>
      <c r="AW12" s="16">
        <v>-112.87981905600009</v>
      </c>
      <c r="AX12" s="17">
        <v>-0.46610228360688449</v>
      </c>
      <c r="AY12" s="16">
        <v>-90.667837050000003</v>
      </c>
      <c r="AZ12" s="17">
        <v>-0.34824901831946048</v>
      </c>
      <c r="BA12" s="16">
        <v>-117.02473062999999</v>
      </c>
      <c r="BB12" s="17">
        <v>-0.34824901831946048</v>
      </c>
      <c r="BC12" s="16">
        <v>-103.45600964999997</v>
      </c>
      <c r="BD12" s="17">
        <v>-0.41818887053377157</v>
      </c>
      <c r="BE12" s="16">
        <v>-118.67823428185238</v>
      </c>
      <c r="BF12" s="17">
        <v>-0.4614654134725239</v>
      </c>
      <c r="BG12" s="16">
        <v>-90.511769470000004</v>
      </c>
      <c r="BH12" s="17">
        <v>-0.3308090622926862</v>
      </c>
      <c r="BI12" s="16">
        <v>-114.9539027016878</v>
      </c>
      <c r="BJ12" s="17">
        <v>-0.42163395691031447</v>
      </c>
      <c r="BK12" s="16">
        <v>-104.43563713999993</v>
      </c>
      <c r="BL12" s="17">
        <v>-0.37209220790025904</v>
      </c>
      <c r="BM12" s="16">
        <v>-114.21366303831229</v>
      </c>
      <c r="BN12" s="17">
        <v>-0.40151451486403</v>
      </c>
      <c r="BO12" s="1"/>
      <c r="BP12" s="16">
        <v>-90.511769470000004</v>
      </c>
      <c r="BQ12" s="17">
        <v>-0.3308090622926862</v>
      </c>
      <c r="BR12" s="16">
        <v>-114.9539027016878</v>
      </c>
      <c r="BS12" s="17">
        <v>-0.42163395691031447</v>
      </c>
      <c r="BT12" s="16">
        <v>-104.43563713999993</v>
      </c>
      <c r="BU12" s="17">
        <v>-0.37209220790025904</v>
      </c>
      <c r="BV12" s="16">
        <v>-114.21366303831229</v>
      </c>
      <c r="BW12" s="17">
        <v>-0.40151451486403</v>
      </c>
      <c r="BX12" s="16">
        <v>-98.656172779999991</v>
      </c>
      <c r="BY12" s="17">
        <v>-0.30384038064241209</v>
      </c>
      <c r="BZ12" s="16">
        <v>-128.37866385000001</v>
      </c>
      <c r="CA12" s="17">
        <v>-0.37082356101127789</v>
      </c>
      <c r="CB12" s="16">
        <v>-115.22377204000006</v>
      </c>
      <c r="CC12" s="17">
        <v>-0.3441716653753164</v>
      </c>
      <c r="CD12" s="16">
        <v>-126.26121998999994</v>
      </c>
      <c r="CE12" s="17">
        <v>-0.36115153958443402</v>
      </c>
    </row>
    <row r="13" spans="1:83" ht="14.4" outlineLevel="1">
      <c r="A13" s="1"/>
      <c r="B13" s="32" t="s">
        <v>21</v>
      </c>
      <c r="C13" s="16">
        <v>-1.82884</v>
      </c>
      <c r="D13" s="17">
        <v>-3.05865783936538E-2</v>
      </c>
      <c r="E13" s="16">
        <v>-4.0589399999999989</v>
      </c>
      <c r="F13" s="17">
        <v>-6.9650056357715429E-2</v>
      </c>
      <c r="G13" s="16">
        <v>-1.5895400000000004</v>
      </c>
      <c r="H13" s="17">
        <v>-2.6242588280597869E-2</v>
      </c>
      <c r="I13" s="16">
        <v>-2.24696023</v>
      </c>
      <c r="J13" s="17">
        <v>-3.6932361308894816E-2</v>
      </c>
      <c r="K13" s="16">
        <v>-2.2697500000000002</v>
      </c>
      <c r="L13" s="17">
        <v>-2.9043524957275333E-2</v>
      </c>
      <c r="M13" s="16">
        <v>-2.0080699999999991</v>
      </c>
      <c r="N13" s="17">
        <v>-2.8418544734462748E-2</v>
      </c>
      <c r="O13" s="16">
        <v>-2.3585500000000019</v>
      </c>
      <c r="P13" s="17">
        <v>-2.9717336287373972E-2</v>
      </c>
      <c r="Q13" s="16">
        <v>-2.5226299999999995</v>
      </c>
      <c r="R13" s="17">
        <v>-3.451998888301535E-2</v>
      </c>
      <c r="S13" s="16">
        <v>-2.5369999999999999</v>
      </c>
      <c r="T13" s="17">
        <v>-2.5206660837771244E-2</v>
      </c>
      <c r="U13" s="16">
        <v>-2.0104614500000011</v>
      </c>
      <c r="V13" s="17">
        <v>-1.4889071432264932E-2</v>
      </c>
      <c r="W13" s="16">
        <v>-3.010334499999999</v>
      </c>
      <c r="X13" s="17">
        <v>-1.5680834650640817E-2</v>
      </c>
      <c r="Y13" s="16">
        <v>-4.3352984800000014</v>
      </c>
      <c r="Z13" s="17">
        <v>-2.3234860964425747E-2</v>
      </c>
      <c r="AA13" s="16">
        <v>-1.8998572800000002</v>
      </c>
      <c r="AB13" s="17">
        <v>-8.7894737930207002E-3</v>
      </c>
      <c r="AC13" s="16">
        <v>-3.8522544099999996</v>
      </c>
      <c r="AD13" s="17">
        <v>-3.0751322058071139E-2</v>
      </c>
      <c r="AE13" s="16">
        <v>-3.4292307799999993</v>
      </c>
      <c r="AF13" s="17">
        <v>-2.9427555315500092E-2</v>
      </c>
      <c r="AG13" s="16">
        <v>-3.8460868399999999</v>
      </c>
      <c r="AH13" s="17">
        <v>-3.4357328530982563E-2</v>
      </c>
      <c r="AI13" s="16">
        <v>-3.3187352400000001</v>
      </c>
      <c r="AJ13" s="17">
        <v>-2.6219161858850537E-2</v>
      </c>
      <c r="AK13" s="16">
        <v>-10.295251909999999</v>
      </c>
      <c r="AL13" s="17">
        <v>-7.9757308353899603E-2</v>
      </c>
      <c r="AM13" s="16">
        <v>-7.0899934300000034</v>
      </c>
      <c r="AN13" s="17">
        <v>-3.1682145102628616E-2</v>
      </c>
      <c r="AO13" s="16">
        <v>-5.9174690999999981</v>
      </c>
      <c r="AP13" s="17">
        <v>-2.5656228271739797E-2</v>
      </c>
      <c r="AQ13" s="16">
        <v>-5.8638830999999998</v>
      </c>
      <c r="AR13" s="17">
        <v>-2.3537693237720949E-2</v>
      </c>
      <c r="AS13" s="16">
        <v>-6.7508193299999979</v>
      </c>
      <c r="AT13" s="17">
        <v>-2.6956818026956524E-2</v>
      </c>
      <c r="AU13" s="16">
        <v>-7.2032929400000008</v>
      </c>
      <c r="AV13" s="17">
        <v>-3.0000693885788979E-2</v>
      </c>
      <c r="AW13" s="16">
        <v>-9.0040869499999978</v>
      </c>
      <c r="AX13" s="17">
        <v>-3.7179590862985758E-2</v>
      </c>
      <c r="AY13" s="16">
        <v>-6.34428942</v>
      </c>
      <c r="AZ13" s="17">
        <v>-2.4367985763586043E-2</v>
      </c>
      <c r="BA13" s="16">
        <v>-8.0370707100000018</v>
      </c>
      <c r="BB13" s="17">
        <v>-2.4367985763586043E-2</v>
      </c>
      <c r="BC13" s="16">
        <v>-11.67144038</v>
      </c>
      <c r="BD13" s="17">
        <v>-4.7178182171599498E-2</v>
      </c>
      <c r="BE13" s="16">
        <v>-11.420194170000006</v>
      </c>
      <c r="BF13" s="17">
        <v>-4.4405991178463486E-2</v>
      </c>
      <c r="BG13" s="16">
        <v>-6.9942770400000018</v>
      </c>
      <c r="BH13" s="17">
        <v>-2.5563197389313678E-2</v>
      </c>
      <c r="BI13" s="16">
        <v>-9.5164063899999949</v>
      </c>
      <c r="BJ13" s="17">
        <v>-3.490477476171313E-2</v>
      </c>
      <c r="BK13" s="16">
        <v>-10.934006430000007</v>
      </c>
      <c r="BL13" s="17">
        <v>-3.8956611987538407E-2</v>
      </c>
      <c r="BM13" s="16">
        <v>-10.57938021999999</v>
      </c>
      <c r="BN13" s="17">
        <v>-3.7191476077345673E-2</v>
      </c>
      <c r="BO13" s="1"/>
      <c r="BP13" s="16">
        <v>-6.9942770400000018</v>
      </c>
      <c r="BQ13" s="17">
        <v>-2.5563197389313678E-2</v>
      </c>
      <c r="BR13" s="16">
        <v>-9.5164063899999949</v>
      </c>
      <c r="BS13" s="17">
        <v>-3.490477476171313E-2</v>
      </c>
      <c r="BT13" s="16">
        <v>-10.934006430000007</v>
      </c>
      <c r="BU13" s="17">
        <v>-3.8956611987538407E-2</v>
      </c>
      <c r="BV13" s="16">
        <v>-10.57938021999999</v>
      </c>
      <c r="BW13" s="17">
        <v>-3.7191476077345673E-2</v>
      </c>
      <c r="BX13" s="16">
        <v>-8.8638717400000004</v>
      </c>
      <c r="BY13" s="17">
        <v>-2.7298871297722769E-2</v>
      </c>
      <c r="BZ13" s="16">
        <v>-6.5375770099999979</v>
      </c>
      <c r="CA13" s="17">
        <v>-1.8883882372122553E-2</v>
      </c>
      <c r="CB13" s="16">
        <v>-7.8265387255000061</v>
      </c>
      <c r="CC13" s="17">
        <v>-2.3377752868085518E-2</v>
      </c>
      <c r="CD13" s="16">
        <v>-7.384840369999992</v>
      </c>
      <c r="CE13" s="17">
        <v>-2.1123243300056917E-2</v>
      </c>
    </row>
    <row r="14" spans="1:83" ht="14.4" outlineLevel="1">
      <c r="A14" s="1"/>
      <c r="B14" s="31" t="s">
        <v>22</v>
      </c>
      <c r="C14" s="16">
        <v>0</v>
      </c>
      <c r="D14" s="17">
        <v>0</v>
      </c>
      <c r="E14" s="16">
        <v>0</v>
      </c>
      <c r="F14" s="17">
        <v>0</v>
      </c>
      <c r="G14" s="16">
        <v>0</v>
      </c>
      <c r="H14" s="17">
        <v>0</v>
      </c>
      <c r="I14" s="16">
        <v>0</v>
      </c>
      <c r="J14" s="17">
        <v>0</v>
      </c>
      <c r="K14" s="16">
        <v>0</v>
      </c>
      <c r="L14" s="17">
        <v>0</v>
      </c>
      <c r="M14" s="16">
        <v>0</v>
      </c>
      <c r="N14" s="17">
        <v>0</v>
      </c>
      <c r="O14" s="16">
        <v>0</v>
      </c>
      <c r="P14" s="17">
        <v>0</v>
      </c>
      <c r="Q14" s="16">
        <v>0</v>
      </c>
      <c r="R14" s="17">
        <v>0</v>
      </c>
      <c r="S14" s="16">
        <v>0</v>
      </c>
      <c r="T14" s="17">
        <v>0</v>
      </c>
      <c r="U14" s="16">
        <v>0</v>
      </c>
      <c r="V14" s="17">
        <v>0</v>
      </c>
      <c r="W14" s="16">
        <v>-1E-3</v>
      </c>
      <c r="X14" s="17">
        <v>-5.2090007441501346E-6</v>
      </c>
      <c r="Y14" s="16">
        <v>-1.0999999999999999E-2</v>
      </c>
      <c r="Z14" s="17">
        <v>-5.8954065513081612E-5</v>
      </c>
      <c r="AA14" s="16">
        <v>0</v>
      </c>
      <c r="AB14" s="17">
        <v>0</v>
      </c>
      <c r="AC14" s="16">
        <v>0</v>
      </c>
      <c r="AD14" s="17">
        <v>0</v>
      </c>
      <c r="AE14" s="16">
        <v>0</v>
      </c>
      <c r="AF14" s="17">
        <v>0</v>
      </c>
      <c r="AG14" s="16">
        <v>0</v>
      </c>
      <c r="AH14" s="17">
        <v>0</v>
      </c>
      <c r="AI14" s="16">
        <v>-6.9450000000017558E-5</v>
      </c>
      <c r="AJ14" s="17">
        <v>-5.4867913810974271E-7</v>
      </c>
      <c r="AK14" s="16">
        <v>8.7042300000001096E-3</v>
      </c>
      <c r="AL14" s="17">
        <v>6.7431662883251625E-5</v>
      </c>
      <c r="AM14" s="16">
        <v>0</v>
      </c>
      <c r="AN14" s="17">
        <v>0</v>
      </c>
      <c r="AO14" s="16">
        <v>-2.8099500000000489E-2</v>
      </c>
      <c r="AP14" s="17">
        <v>-1.2183032545480722E-4</v>
      </c>
      <c r="AQ14" s="16">
        <v>0</v>
      </c>
      <c r="AR14" s="17">
        <v>0</v>
      </c>
      <c r="AS14" s="16">
        <v>0</v>
      </c>
      <c r="AT14" s="17">
        <v>0</v>
      </c>
      <c r="AU14" s="16">
        <v>0</v>
      </c>
      <c r="AV14" s="17">
        <v>0</v>
      </c>
      <c r="AW14" s="16">
        <v>0</v>
      </c>
      <c r="AX14" s="17">
        <v>0</v>
      </c>
      <c r="AY14" s="16">
        <v>0</v>
      </c>
      <c r="AZ14" s="17">
        <v>0</v>
      </c>
      <c r="BA14" s="16">
        <v>0</v>
      </c>
      <c r="BB14" s="17">
        <v>0</v>
      </c>
      <c r="BC14" s="16">
        <v>0</v>
      </c>
      <c r="BD14" s="17">
        <v>0</v>
      </c>
      <c r="BE14" s="16">
        <v>0</v>
      </c>
      <c r="BF14" s="17">
        <v>0</v>
      </c>
      <c r="BG14" s="16">
        <v>-1.7499999999999998E-21</v>
      </c>
      <c r="BH14" s="17">
        <v>-6.3960285209547431E-24</v>
      </c>
      <c r="BI14" s="16">
        <v>1.7499999999999998E-21</v>
      </c>
      <c r="BJ14" s="17">
        <v>6.4187418369591094E-24</v>
      </c>
      <c r="BK14" s="16">
        <v>0</v>
      </c>
      <c r="BL14" s="17">
        <v>0</v>
      </c>
      <c r="BM14" s="16">
        <v>0</v>
      </c>
      <c r="BN14" s="17">
        <v>0</v>
      </c>
      <c r="BO14" s="1"/>
      <c r="BP14" s="16">
        <v>-1.7499999999999998E-21</v>
      </c>
      <c r="BQ14" s="17">
        <v>-6.3960285209547431E-24</v>
      </c>
      <c r="BR14" s="16">
        <v>1.7499999999999998E-21</v>
      </c>
      <c r="BS14" s="17">
        <v>6.4187418369591094E-24</v>
      </c>
      <c r="BT14" s="16">
        <v>0</v>
      </c>
      <c r="BU14" s="17">
        <v>0</v>
      </c>
      <c r="BV14" s="16">
        <v>0</v>
      </c>
      <c r="BW14" s="17">
        <v>0</v>
      </c>
      <c r="BX14" s="16">
        <v>0</v>
      </c>
      <c r="BY14" s="17">
        <v>0</v>
      </c>
      <c r="BZ14" s="16"/>
      <c r="CA14" s="17"/>
      <c r="CB14" s="16">
        <v>0</v>
      </c>
      <c r="CC14" s="17">
        <v>0</v>
      </c>
      <c r="CD14" s="16">
        <v>0</v>
      </c>
      <c r="CE14" s="17">
        <v>0</v>
      </c>
    </row>
    <row r="15" spans="1:83" ht="14.4" outlineLevel="1">
      <c r="A15" s="1"/>
      <c r="B15" s="32" t="s">
        <v>23</v>
      </c>
      <c r="C15" s="16">
        <v>-5.7060208443914497</v>
      </c>
      <c r="D15" s="17">
        <v>-9.5430794313773604E-2</v>
      </c>
      <c r="E15" s="16">
        <v>-6.2323398156085457</v>
      </c>
      <c r="F15" s="17">
        <v>-0.10694487215814205</v>
      </c>
      <c r="G15" s="16">
        <v>-6.2557307111739462</v>
      </c>
      <c r="H15" s="17">
        <v>-0.10327929177474586</v>
      </c>
      <c r="I15" s="16">
        <v>-7.4061007669662047</v>
      </c>
      <c r="J15" s="17">
        <v>-0.12173103278097579</v>
      </c>
      <c r="K15" s="16">
        <v>-6.6769600000000002</v>
      </c>
      <c r="L15" s="17">
        <v>-8.5437803457970751E-2</v>
      </c>
      <c r="M15" s="16">
        <v>-8.7612699999999997</v>
      </c>
      <c r="N15" s="17">
        <v>-0.12399096815634243</v>
      </c>
      <c r="O15" s="16">
        <v>-7.214131759999999</v>
      </c>
      <c r="P15" s="17">
        <v>-9.0896855921368994E-2</v>
      </c>
      <c r="Q15" s="16">
        <v>-8.5696382400000033</v>
      </c>
      <c r="R15" s="17">
        <v>-0.11726801662402468</v>
      </c>
      <c r="S15" s="16">
        <v>-8.7889999999999997</v>
      </c>
      <c r="T15" s="17">
        <v>-8.7324139575550436E-2</v>
      </c>
      <c r="U15" s="16">
        <v>-9.2402340499999998</v>
      </c>
      <c r="V15" s="17">
        <v>-6.8431307062016347E-2</v>
      </c>
      <c r="W15" s="16">
        <v>-12.48007552</v>
      </c>
      <c r="X15" s="17">
        <v>-6.5008722670729879E-2</v>
      </c>
      <c r="Y15" s="16">
        <v>-14.178323050000003</v>
      </c>
      <c r="Z15" s="17">
        <v>-7.5988162359575936E-2</v>
      </c>
      <c r="AA15" s="16">
        <v>-13.19889581</v>
      </c>
      <c r="AB15" s="17">
        <v>-6.1063191451310339E-2</v>
      </c>
      <c r="AC15" s="16">
        <v>-16.309561290000001</v>
      </c>
      <c r="AD15" s="17">
        <v>-0.13019404184539313</v>
      </c>
      <c r="AE15" s="16">
        <v>-15.663500820000003</v>
      </c>
      <c r="AF15" s="17">
        <v>-0.13441455719551521</v>
      </c>
      <c r="AG15" s="16">
        <v>-17.240527499999992</v>
      </c>
      <c r="AH15" s="17">
        <v>-0.15401068462742751</v>
      </c>
      <c r="AI15" s="16">
        <v>-19.485120050000003</v>
      </c>
      <c r="AJ15" s="17">
        <v>-0.15393922066229179</v>
      </c>
      <c r="AK15" s="16">
        <v>-18.853374479999996</v>
      </c>
      <c r="AL15" s="17">
        <v>-0.14605707709321136</v>
      </c>
      <c r="AM15" s="16">
        <v>-20.13996521</v>
      </c>
      <c r="AN15" s="17">
        <v>-8.9996881724206612E-2</v>
      </c>
      <c r="AO15" s="16">
        <v>-21.247074840000003</v>
      </c>
      <c r="AP15" s="17">
        <v>-9.2120430709436166E-2</v>
      </c>
      <c r="AQ15" s="16">
        <v>-20.256952839999997</v>
      </c>
      <c r="AR15" s="17">
        <v>-8.1311638337213804E-2</v>
      </c>
      <c r="AS15" s="16">
        <v>-21.430786060000003</v>
      </c>
      <c r="AT15" s="17">
        <v>-8.5575657080139464E-2</v>
      </c>
      <c r="AU15" s="16">
        <v>-21.015784429999997</v>
      </c>
      <c r="AV15" s="17">
        <v>-8.7527762747652463E-2</v>
      </c>
      <c r="AW15" s="16">
        <v>-22.818422069999997</v>
      </c>
      <c r="AX15" s="17">
        <v>-9.4221613075551727E-2</v>
      </c>
      <c r="AY15" s="16">
        <v>-22.172488479999998</v>
      </c>
      <c r="AZ15" s="17">
        <v>-8.5163025810369705E-2</v>
      </c>
      <c r="BA15" s="16">
        <v>-24.356828029999996</v>
      </c>
      <c r="BB15" s="17">
        <v>-8.5163025810369705E-2</v>
      </c>
      <c r="BC15" s="16">
        <v>-25.358005100000007</v>
      </c>
      <c r="BD15" s="17">
        <v>-0.10250188024489137</v>
      </c>
      <c r="BE15" s="16">
        <v>-26.81836192999998</v>
      </c>
      <c r="BF15" s="17">
        <v>-0.10427983321096365</v>
      </c>
      <c r="BG15" s="16">
        <v>-24.465595689999997</v>
      </c>
      <c r="BH15" s="17">
        <v>-8.9418655894507107E-2</v>
      </c>
      <c r="BI15" s="16">
        <v>-30.098313740000098</v>
      </c>
      <c r="BJ15" s="17">
        <v>-0.11039617464277705</v>
      </c>
      <c r="BK15" s="16">
        <v>-28.922760060000073</v>
      </c>
      <c r="BL15" s="17">
        <v>-0.10304847984857962</v>
      </c>
      <c r="BM15" s="16">
        <v>-31.285105599999724</v>
      </c>
      <c r="BN15" s="17">
        <v>-0.10998179782781491</v>
      </c>
      <c r="BO15" s="1"/>
      <c r="BP15" s="16">
        <v>-5.6494730199999994</v>
      </c>
      <c r="BQ15" s="17">
        <v>-2.0648108893876759E-2</v>
      </c>
      <c r="BR15" s="16">
        <v>-11.161121180000002</v>
      </c>
      <c r="BS15" s="17">
        <v>-4.0937345980249396E-2</v>
      </c>
      <c r="BT15" s="16">
        <v>-5.6481029400000011</v>
      </c>
      <c r="BU15" s="17">
        <v>-2.0123543561813582E-2</v>
      </c>
      <c r="BV15" s="16">
        <v>-9.1104060699999927</v>
      </c>
      <c r="BW15" s="17">
        <v>-3.2027343980582434E-2</v>
      </c>
      <c r="BX15" s="16">
        <v>-7.63370484</v>
      </c>
      <c r="BY15" s="17">
        <v>-2.3510214504972447E-2</v>
      </c>
      <c r="BZ15" s="16">
        <v>-5.9688824100000009</v>
      </c>
      <c r="CA15" s="17">
        <v>-1.7241200088512831E-2</v>
      </c>
      <c r="CB15" s="16">
        <v>-5.8443259099999967</v>
      </c>
      <c r="CC15" s="17">
        <v>-1.7456913151068624E-2</v>
      </c>
      <c r="CD15" s="16">
        <v>-5.8121116900000054</v>
      </c>
      <c r="CE15" s="17">
        <v>-1.6624685594250052E-2</v>
      </c>
    </row>
    <row r="16" spans="1:83" ht="14.4" outlineLevel="1">
      <c r="A16" s="1"/>
      <c r="B16" s="32" t="s">
        <v>24</v>
      </c>
      <c r="C16" s="16">
        <v>-2.42462</v>
      </c>
      <c r="D16" s="17">
        <v>-4.0550747853732902E-2</v>
      </c>
      <c r="E16" s="16">
        <v>-2.3645700000000005</v>
      </c>
      <c r="F16" s="17">
        <v>-4.0575232391157109E-2</v>
      </c>
      <c r="G16" s="16">
        <v>-3.3249599999999999</v>
      </c>
      <c r="H16" s="17">
        <v>-5.4893589547577705E-2</v>
      </c>
      <c r="I16" s="16">
        <v>-3.971777509999999</v>
      </c>
      <c r="J16" s="17">
        <v>-6.5282473663480264E-2</v>
      </c>
      <c r="K16" s="16">
        <v>-2.7545500000000001</v>
      </c>
      <c r="L16" s="17">
        <v>-3.5246983884155862E-2</v>
      </c>
      <c r="M16" s="16">
        <v>-4.2079599999999999</v>
      </c>
      <c r="N16" s="17">
        <v>-5.9551758405249774E-2</v>
      </c>
      <c r="O16" s="16">
        <v>-3.7145799999999998</v>
      </c>
      <c r="P16" s="17">
        <v>-4.6803087925358172E-2</v>
      </c>
      <c r="Q16" s="16">
        <v>-3.8559099999999997</v>
      </c>
      <c r="R16" s="17">
        <v>-5.2764761512353271E-2</v>
      </c>
      <c r="S16" s="16">
        <v>-3.1240000000000001</v>
      </c>
      <c r="T16" s="17">
        <v>-3.1038868134488518E-2</v>
      </c>
      <c r="U16" s="16">
        <v>-4.9366084399999988</v>
      </c>
      <c r="V16" s="17">
        <v>-3.6559525026596207E-2</v>
      </c>
      <c r="W16" s="16">
        <v>-4.4585113699999983</v>
      </c>
      <c r="X16" s="17">
        <v>-2.3224389044131825E-2</v>
      </c>
      <c r="Y16" s="16">
        <v>-6.7655166900000001</v>
      </c>
      <c r="Z16" s="17">
        <v>-3.6259519470191549E-2</v>
      </c>
      <c r="AA16" s="16">
        <v>-4.0740549699999997</v>
      </c>
      <c r="AB16" s="17">
        <v>-1.8848152314967958E-2</v>
      </c>
      <c r="AC16" s="16">
        <v>-6.9668030300000003</v>
      </c>
      <c r="AD16" s="17">
        <v>-5.5613773362044351E-2</v>
      </c>
      <c r="AE16" s="16">
        <v>-5.4472512199999983</v>
      </c>
      <c r="AF16" s="17">
        <v>-4.6744969025961952E-2</v>
      </c>
      <c r="AG16" s="16">
        <v>-6.0371441300000015</v>
      </c>
      <c r="AH16" s="17">
        <v>-5.3930177058431415E-2</v>
      </c>
      <c r="AI16" s="16">
        <v>-4.9762826899999997</v>
      </c>
      <c r="AJ16" s="17">
        <v>-3.9314362812655747E-2</v>
      </c>
      <c r="AK16" s="16">
        <v>-7.8035607999999996</v>
      </c>
      <c r="AL16" s="17">
        <v>-6.0454179307595349E-2</v>
      </c>
      <c r="AM16" s="16">
        <v>-7.5859081200000009</v>
      </c>
      <c r="AN16" s="17">
        <v>-3.3898175529486853E-2</v>
      </c>
      <c r="AO16" s="16">
        <v>-8.1301515099999975</v>
      </c>
      <c r="AP16" s="17">
        <v>-3.5249702110719934E-2</v>
      </c>
      <c r="AQ16" s="16">
        <v>-5.60881059</v>
      </c>
      <c r="AR16" s="17">
        <v>-2.2513829291020596E-2</v>
      </c>
      <c r="AS16" s="16">
        <v>-8.7831678599999989</v>
      </c>
      <c r="AT16" s="17">
        <v>-3.5072225477886285E-2</v>
      </c>
      <c r="AU16" s="16">
        <v>-8.5863938500000039</v>
      </c>
      <c r="AV16" s="17">
        <v>-3.5761113094016576E-2</v>
      </c>
      <c r="AW16" s="16">
        <v>-8.7770385799999922</v>
      </c>
      <c r="AX16" s="17">
        <v>-3.6242064876221711E-2</v>
      </c>
      <c r="AY16" s="16">
        <v>-6.10030334</v>
      </c>
      <c r="AZ16" s="17">
        <v>-2.3430851763171355E-2</v>
      </c>
      <c r="BA16" s="16">
        <v>-10.894593969999999</v>
      </c>
      <c r="BB16" s="17">
        <v>-2.3430851763171355E-2</v>
      </c>
      <c r="BC16" s="16">
        <v>-7.9441461900000014</v>
      </c>
      <c r="BD16" s="17">
        <v>-3.2111750045167788E-2</v>
      </c>
      <c r="BE16" s="16">
        <v>-9.230489819999999</v>
      </c>
      <c r="BF16" s="17">
        <v>-3.5891600739728642E-2</v>
      </c>
      <c r="BG16" s="16">
        <v>-6.3267762500000009</v>
      </c>
      <c r="BH16" s="17">
        <v>-2.3123566480399489E-2</v>
      </c>
      <c r="BI16" s="16">
        <v>-7.612379269999999</v>
      </c>
      <c r="BJ16" s="17">
        <v>-2.7921084170942422E-2</v>
      </c>
      <c r="BK16" s="16">
        <v>-9.8889929355096413</v>
      </c>
      <c r="BL16" s="17">
        <v>-3.5233348654264258E-2</v>
      </c>
      <c r="BM16" s="16">
        <v>-11.143804024490365</v>
      </c>
      <c r="BN16" s="17">
        <v>-3.9175690084750747E-2</v>
      </c>
      <c r="BO16" s="1"/>
      <c r="BP16" s="16">
        <v>-6.3267762500000009</v>
      </c>
      <c r="BQ16" s="17">
        <v>-2.3123566480399489E-2</v>
      </c>
      <c r="BR16" s="16">
        <v>-7.612379269999999</v>
      </c>
      <c r="BS16" s="17">
        <v>-2.7921084170942422E-2</v>
      </c>
      <c r="BT16" s="16">
        <v>-9.8889929355096413</v>
      </c>
      <c r="BU16" s="17">
        <v>-3.5233348654264258E-2</v>
      </c>
      <c r="BV16" s="16">
        <v>-11.143804024490365</v>
      </c>
      <c r="BW16" s="17">
        <v>-3.9175690084750747E-2</v>
      </c>
      <c r="BX16" s="16">
        <v>-7.7236280499999985</v>
      </c>
      <c r="BY16" s="17">
        <v>-2.3787159186537531E-2</v>
      </c>
      <c r="BZ16" s="16">
        <v>-6.5827504700000024</v>
      </c>
      <c r="CA16" s="17">
        <v>-1.9014366541360947E-2</v>
      </c>
      <c r="CB16" s="16">
        <v>-7.8362091283000073</v>
      </c>
      <c r="CC16" s="17">
        <v>-2.3406638215072519E-2</v>
      </c>
      <c r="CD16" s="16">
        <v>-11.982863419999992</v>
      </c>
      <c r="CE16" s="17">
        <v>-3.4275207962553726E-2</v>
      </c>
    </row>
    <row r="17" spans="1:83" ht="14.4">
      <c r="A17" s="1"/>
      <c r="B17" s="23" t="s">
        <v>25</v>
      </c>
      <c r="C17" s="24">
        <v>25.777900485608555</v>
      </c>
      <c r="D17" s="25">
        <v>0.43112452375651911</v>
      </c>
      <c r="E17" s="24">
        <v>10.611520994391455</v>
      </c>
      <c r="F17" s="25">
        <v>0.18209016031290076</v>
      </c>
      <c r="G17" s="24">
        <v>14.905014348187159</v>
      </c>
      <c r="H17" s="25">
        <v>0.24607506250605793</v>
      </c>
      <c r="I17" s="24">
        <v>9.7911266136726596</v>
      </c>
      <c r="J17" s="25">
        <v>0.16093272185653881</v>
      </c>
      <c r="K17" s="24">
        <v>35.83866920000002</v>
      </c>
      <c r="L17" s="25">
        <v>0.45858851562759567</v>
      </c>
      <c r="M17" s="24">
        <v>12.486219959999971</v>
      </c>
      <c r="N17" s="25">
        <v>0.17670708715214162</v>
      </c>
      <c r="O17" s="24">
        <v>21.665079079999977</v>
      </c>
      <c r="P17" s="25">
        <v>0.27297637985750123</v>
      </c>
      <c r="Q17" s="24">
        <v>10.926731760000024</v>
      </c>
      <c r="R17" s="25">
        <v>0.14952278331855709</v>
      </c>
      <c r="S17" s="24">
        <v>46.939999999999991</v>
      </c>
      <c r="T17" s="25">
        <v>0.46637787139337089</v>
      </c>
      <c r="U17" s="24">
        <v>29.863297299999928</v>
      </c>
      <c r="V17" s="25">
        <v>0.46918837965059845</v>
      </c>
      <c r="W17" s="24">
        <v>17.847481910888902</v>
      </c>
      <c r="X17" s="25">
        <v>0.48825669709556929</v>
      </c>
      <c r="Y17" s="24">
        <v>1.2865278929874364</v>
      </c>
      <c r="Z17" s="25">
        <v>0.40141854353283329</v>
      </c>
      <c r="AA17" s="24">
        <v>37.014327369999975</v>
      </c>
      <c r="AB17" s="25">
        <v>0.56102429633403894</v>
      </c>
      <c r="AC17" s="24">
        <v>1.8462449000001016</v>
      </c>
      <c r="AD17" s="25">
        <v>1.4737985988307162E-2</v>
      </c>
      <c r="AE17" s="24">
        <v>7.0951941199999169</v>
      </c>
      <c r="AF17" s="25">
        <v>6.0886604266543007E-2</v>
      </c>
      <c r="AG17" s="24">
        <v>-9.023717723333192</v>
      </c>
      <c r="AH17" s="25">
        <v>-8.0609421286860106E-2</v>
      </c>
      <c r="AI17" s="24">
        <v>13.172542431082732</v>
      </c>
      <c r="AJ17" s="25">
        <v>0.10406766346722335</v>
      </c>
      <c r="AK17" s="24">
        <v>-15.942799982785118</v>
      </c>
      <c r="AL17" s="25">
        <v>-0.12350885877949713</v>
      </c>
      <c r="AM17" s="24">
        <v>87.352869707438686</v>
      </c>
      <c r="AN17" s="25">
        <v>0.39034257514143889</v>
      </c>
      <c r="AO17" s="24">
        <v>83.983975700000059</v>
      </c>
      <c r="AP17" s="25">
        <v>0.36412730093131374</v>
      </c>
      <c r="AQ17" s="24">
        <v>127.75573756999999</v>
      </c>
      <c r="AR17" s="25">
        <v>0.51281297887426192</v>
      </c>
      <c r="AS17" s="24">
        <v>99.629995969999996</v>
      </c>
      <c r="AT17" s="25">
        <v>0.39783432796885448</v>
      </c>
      <c r="AU17" s="24">
        <v>101.77088257999998</v>
      </c>
      <c r="AV17" s="25">
        <v>0.42386129790927995</v>
      </c>
      <c r="AW17" s="24">
        <v>88.698848353999892</v>
      </c>
      <c r="AX17" s="25">
        <v>0.36625444757835601</v>
      </c>
      <c r="AY17" s="24">
        <v>135.06854225249998</v>
      </c>
      <c r="AZ17" s="25">
        <v>0.51878911834341246</v>
      </c>
      <c r="BA17" s="24">
        <v>97.533166100000187</v>
      </c>
      <c r="BB17" s="25">
        <v>0.51878911834341246</v>
      </c>
      <c r="BC17" s="24">
        <v>98.961032289999878</v>
      </c>
      <c r="BD17" s="25">
        <v>0.40001931700456961</v>
      </c>
      <c r="BE17" s="24">
        <v>91.029597668147801</v>
      </c>
      <c r="BF17" s="25">
        <v>0.35395716139832056</v>
      </c>
      <c r="BG17" s="24">
        <v>145.30886679999995</v>
      </c>
      <c r="BH17" s="25">
        <v>0.53108551794309344</v>
      </c>
      <c r="BI17" s="24">
        <v>110.45809827831206</v>
      </c>
      <c r="BJ17" s="25">
        <v>0.40514400951425295</v>
      </c>
      <c r="BK17" s="24">
        <v>126.4899932744903</v>
      </c>
      <c r="BL17" s="25">
        <v>0.45066935160935861</v>
      </c>
      <c r="BM17" s="24">
        <v>117.23516836719756</v>
      </c>
      <c r="BN17" s="25">
        <v>0.41213652114605859</v>
      </c>
      <c r="BO17" s="1"/>
      <c r="BP17" s="24">
        <v>164.12498946999995</v>
      </c>
      <c r="BQ17" s="25">
        <v>0.59985606494372379</v>
      </c>
      <c r="BR17" s="24">
        <v>129.39529083831215</v>
      </c>
      <c r="BS17" s="25">
        <v>0.47460283817678056</v>
      </c>
      <c r="BT17" s="24">
        <v>149.76465039449039</v>
      </c>
      <c r="BU17" s="25">
        <v>0.53359428789612473</v>
      </c>
      <c r="BV17" s="24">
        <v>139.40986789719733</v>
      </c>
      <c r="BW17" s="25">
        <v>0.49009097499329124</v>
      </c>
      <c r="BX17" s="24">
        <v>201.81999352999969</v>
      </c>
      <c r="BY17" s="25">
        <v>0.62156337436835507</v>
      </c>
      <c r="BZ17" s="24">
        <v>198.73090473000019</v>
      </c>
      <c r="CA17" s="25">
        <v>0.5740369899867257</v>
      </c>
      <c r="CB17" s="24">
        <v>198.05491267619999</v>
      </c>
      <c r="CC17" s="25">
        <v>0.59158703039045701</v>
      </c>
      <c r="CD17" s="24">
        <v>198.16627933000018</v>
      </c>
      <c r="CE17" s="25">
        <v>0.56682532355870519</v>
      </c>
    </row>
    <row r="18" spans="1:83" ht="14.4">
      <c r="A18" s="1"/>
      <c r="B18" s="33" t="s">
        <v>26</v>
      </c>
      <c r="C18" s="12">
        <v>-5.7255900000000004</v>
      </c>
      <c r="D18" s="13">
        <v>-9.5758080195599546E-2</v>
      </c>
      <c r="E18" s="12">
        <v>-6.7849400000000015</v>
      </c>
      <c r="F18" s="13">
        <v>-0.11642730697761433</v>
      </c>
      <c r="G18" s="12">
        <v>-5.4419669999999982</v>
      </c>
      <c r="H18" s="13">
        <v>-8.9844420031959096E-2</v>
      </c>
      <c r="I18" s="12">
        <v>-6.9236429800000003</v>
      </c>
      <c r="J18" s="13">
        <v>-0.11380107253217972</v>
      </c>
      <c r="K18" s="12">
        <v>-5.0560900000000002</v>
      </c>
      <c r="L18" s="13">
        <v>-6.4697290935667034E-2</v>
      </c>
      <c r="M18" s="12">
        <v>-5.8550900000000006</v>
      </c>
      <c r="N18" s="13">
        <v>-8.2862219489014621E-2</v>
      </c>
      <c r="O18" s="12">
        <v>-5.1183799999999984</v>
      </c>
      <c r="P18" s="13">
        <v>-6.449073358909882E-2</v>
      </c>
      <c r="Q18" s="12">
        <v>-6.2634400000000019</v>
      </c>
      <c r="R18" s="13">
        <v>-8.57097073964211E-2</v>
      </c>
      <c r="S18" s="12">
        <v>-5.0600000000000005</v>
      </c>
      <c r="T18" s="13">
        <v>-5.0274223034734923E-2</v>
      </c>
      <c r="U18" s="12">
        <v>-7.8876964500000017</v>
      </c>
      <c r="V18" s="13">
        <v>-5.8414686777541781E-2</v>
      </c>
      <c r="W18" s="12">
        <v>-9.3651189200000005</v>
      </c>
      <c r="X18" s="13">
        <v>-4.8782911423334505E-2</v>
      </c>
      <c r="Y18" s="12">
        <v>-15.153516019999991</v>
      </c>
      <c r="Z18" s="13">
        <v>-8.1214670563328289E-2</v>
      </c>
      <c r="AA18" s="12">
        <v>-13.187716679999998</v>
      </c>
      <c r="AB18" s="13">
        <v>-6.101147247683885E-2</v>
      </c>
      <c r="AC18" s="12">
        <v>-10.570156520000001</v>
      </c>
      <c r="AD18" s="13">
        <v>-8.4378198518498301E-2</v>
      </c>
      <c r="AE18" s="12">
        <v>-13.754143730000003</v>
      </c>
      <c r="AF18" s="13">
        <v>-0.11802962570863018</v>
      </c>
      <c r="AG18" s="12">
        <v>-16.588071869999993</v>
      </c>
      <c r="AH18" s="13">
        <v>-0.14818225865465379</v>
      </c>
      <c r="AI18" s="12">
        <v>-12.643885050000002</v>
      </c>
      <c r="AJ18" s="13">
        <v>-9.9891086415995797E-2</v>
      </c>
      <c r="AK18" s="12">
        <v>-17.950691840000005</v>
      </c>
      <c r="AL18" s="13">
        <v>-0.13906399539947828</v>
      </c>
      <c r="AM18" s="12">
        <v>-14.092857079999995</v>
      </c>
      <c r="AN18" s="13">
        <v>-6.2974944522503837E-2</v>
      </c>
      <c r="AO18" s="12">
        <v>-25.994529819999986</v>
      </c>
      <c r="AP18" s="13">
        <v>-0.11270385693749833</v>
      </c>
      <c r="AQ18" s="12">
        <v>-14.807368330000001</v>
      </c>
      <c r="AR18" s="13">
        <v>-5.9436944336336513E-2</v>
      </c>
      <c r="AS18" s="12">
        <v>-17.534141349999992</v>
      </c>
      <c r="AT18" s="13">
        <v>-7.0015895038163273E-2</v>
      </c>
      <c r="AU18" s="12">
        <v>-16.293873550000008</v>
      </c>
      <c r="AV18" s="13">
        <v>-6.7861673356755636E-2</v>
      </c>
      <c r="AW18" s="12">
        <v>-29.637779979999998</v>
      </c>
      <c r="AX18" s="13">
        <v>-0.1223800414037084</v>
      </c>
      <c r="AY18" s="12">
        <v>-19.134587170000003</v>
      </c>
      <c r="AZ18" s="13">
        <v>-7.3494652731441151E-2</v>
      </c>
      <c r="BA18" s="12">
        <v>-21.091668290000008</v>
      </c>
      <c r="BB18" s="13">
        <v>-7.4409747155396805E-2</v>
      </c>
      <c r="BC18" s="12">
        <v>-16.133451909999998</v>
      </c>
      <c r="BD18" s="13">
        <v>-6.5214481545140687E-2</v>
      </c>
      <c r="BE18" s="12">
        <v>-27.350360989999992</v>
      </c>
      <c r="BF18" s="13">
        <v>-0.10634844476113936</v>
      </c>
      <c r="BG18" s="12">
        <v>-22.768041699999998</v>
      </c>
      <c r="BH18" s="13">
        <v>-8.3214310902563954E-2</v>
      </c>
      <c r="BI18" s="12">
        <v>-20.969063889999994</v>
      </c>
      <c r="BJ18" s="13">
        <v>-7.6911432955778E-2</v>
      </c>
      <c r="BK18" s="12">
        <v>-22.564553150000005</v>
      </c>
      <c r="BL18" s="13">
        <v>-8.0394917212129088E-2</v>
      </c>
      <c r="BM18" s="12">
        <v>-29.420622829999996</v>
      </c>
      <c r="BN18" s="13">
        <v>-0.10342726770458731</v>
      </c>
      <c r="BO18" s="1"/>
      <c r="BP18" s="12">
        <v>-22.768041699999998</v>
      </c>
      <c r="BQ18" s="13">
        <v>-8.3214310902563954E-2</v>
      </c>
      <c r="BR18" s="12">
        <v>-20.969063889999994</v>
      </c>
      <c r="BS18" s="13">
        <v>-7.6911432955778E-2</v>
      </c>
      <c r="BT18" s="12">
        <v>-22.564553150000005</v>
      </c>
      <c r="BU18" s="13">
        <v>-8.0394917212129088E-2</v>
      </c>
      <c r="BV18" s="12">
        <v>-29.420622829999996</v>
      </c>
      <c r="BW18" s="13">
        <v>-0.10342726770458731</v>
      </c>
      <c r="BX18" s="12">
        <v>-29.025540870000007</v>
      </c>
      <c r="BY18" s="13">
        <v>-8.9392595899286137E-2</v>
      </c>
      <c r="BZ18" s="12">
        <v>-39.517270059999994</v>
      </c>
      <c r="CA18" s="13">
        <v>-0.11414618571054362</v>
      </c>
      <c r="CB18" s="12">
        <v>-29.660785749999995</v>
      </c>
      <c r="CC18" s="13">
        <v>-8.8596318686512826E-2</v>
      </c>
      <c r="CD18" s="12">
        <v>-54.469481769999994</v>
      </c>
      <c r="CE18" s="13">
        <v>-0.15580189390819912</v>
      </c>
    </row>
    <row r="19" spans="1:83" ht="14.4" outlineLevel="1">
      <c r="A19" s="1"/>
      <c r="B19" s="31" t="s">
        <v>27</v>
      </c>
      <c r="C19" s="16">
        <v>-4.1321300000000001</v>
      </c>
      <c r="D19" s="17">
        <v>-6.9108133121415033E-2</v>
      </c>
      <c r="E19" s="16">
        <v>-4.6053100000000011</v>
      </c>
      <c r="F19" s="17">
        <v>-7.9025583291389034E-2</v>
      </c>
      <c r="G19" s="16">
        <v>-3.6798069999999985</v>
      </c>
      <c r="H19" s="17">
        <v>-6.0751953428703862E-2</v>
      </c>
      <c r="I19" s="16">
        <v>-4.669247330000001</v>
      </c>
      <c r="J19" s="17">
        <v>-7.6746498282327172E-2</v>
      </c>
      <c r="K19" s="16">
        <v>-3.27854</v>
      </c>
      <c r="L19" s="17">
        <v>-4.1951914666119819E-2</v>
      </c>
      <c r="M19" s="16">
        <v>-3.6346399999999996</v>
      </c>
      <c r="N19" s="17">
        <v>-5.1438037236584244E-2</v>
      </c>
      <c r="O19" s="16">
        <v>-2.7263799999999989</v>
      </c>
      <c r="P19" s="17">
        <v>-3.4351932885531594E-2</v>
      </c>
      <c r="Q19" s="16">
        <v>-3.2694400000000012</v>
      </c>
      <c r="R19" s="17">
        <v>-4.4739431646212788E-2</v>
      </c>
      <c r="S19" s="16">
        <v>-2.72</v>
      </c>
      <c r="T19" s="17">
        <v>-2.7024878785470156E-2</v>
      </c>
      <c r="U19" s="16">
        <v>-4.815208740000001</v>
      </c>
      <c r="V19" s="17">
        <v>-3.5660463368310989E-2</v>
      </c>
      <c r="W19" s="16">
        <v>-3.5493277099999991</v>
      </c>
      <c r="X19" s="17">
        <v>-1.8488450682622688E-2</v>
      </c>
      <c r="Y19" s="16">
        <v>-6.6971994999999982</v>
      </c>
      <c r="Z19" s="17">
        <v>-3.58933761888343E-2</v>
      </c>
      <c r="AA19" s="16">
        <v>-7.9332284499999997</v>
      </c>
      <c r="AB19" s="17">
        <v>-3.6702179837067139E-2</v>
      </c>
      <c r="AC19" s="16">
        <v>-5.5463120200000002</v>
      </c>
      <c r="AD19" s="17">
        <v>-4.4274445301127223E-2</v>
      </c>
      <c r="AE19" s="16">
        <v>-8.4059287000000005</v>
      </c>
      <c r="AF19" s="17">
        <v>-7.2134524523718366E-2</v>
      </c>
      <c r="AG19" s="16">
        <v>-9.5005680299999966</v>
      </c>
      <c r="AH19" s="17">
        <v>-8.4869154186248089E-2</v>
      </c>
      <c r="AI19" s="16">
        <v>-6.9860174500000003</v>
      </c>
      <c r="AJ19" s="17">
        <v>-5.519196592202525E-2</v>
      </c>
      <c r="AK19" s="16">
        <v>-12.318912870000004</v>
      </c>
      <c r="AL19" s="17">
        <v>-9.5434608200608159E-2</v>
      </c>
      <c r="AM19" s="16">
        <v>-8.1837250499999996</v>
      </c>
      <c r="AN19" s="17">
        <v>-3.656956343810272E-2</v>
      </c>
      <c r="AO19" s="16">
        <v>-17.357269249999987</v>
      </c>
      <c r="AP19" s="17">
        <v>-7.5255494287591568E-2</v>
      </c>
      <c r="AQ19" s="16">
        <v>-8.4660371000000012</v>
      </c>
      <c r="AR19" s="17">
        <v>-3.3982768892334286E-2</v>
      </c>
      <c r="AS19" s="16">
        <v>-12.799382549999994</v>
      </c>
      <c r="AT19" s="17">
        <v>-5.1109444556525066E-2</v>
      </c>
      <c r="AU19" s="16">
        <v>-8.2181265600000089</v>
      </c>
      <c r="AV19" s="17">
        <v>-3.4227332040342125E-2</v>
      </c>
      <c r="AW19" s="16">
        <v>-17.477261379999998</v>
      </c>
      <c r="AX19" s="17">
        <v>-7.2166942758572758E-2</v>
      </c>
      <c r="AY19" s="16">
        <v>-9.2177177000000015</v>
      </c>
      <c r="AZ19" s="17">
        <v>-3.5404629079225571E-2</v>
      </c>
      <c r="BA19" s="16">
        <v>-11.789131149999999</v>
      </c>
      <c r="BB19" s="17">
        <v>-3.5404629079225571E-2</v>
      </c>
      <c r="BC19" s="16">
        <v>-6.914635950000001</v>
      </c>
      <c r="BD19" s="17">
        <v>-2.7950273820392935E-2</v>
      </c>
      <c r="BE19" s="16">
        <v>-13.333697209999997</v>
      </c>
      <c r="BF19" s="17">
        <v>-5.184640750145518E-2</v>
      </c>
      <c r="BG19" s="16">
        <v>-6.2346872599999994</v>
      </c>
      <c r="BH19" s="17">
        <v>-2.2786992876681816E-2</v>
      </c>
      <c r="BI19" s="16">
        <v>-10.305748659999997</v>
      </c>
      <c r="BJ19" s="17">
        <v>-3.779996576292987E-2</v>
      </c>
      <c r="BK19" s="16">
        <v>-9.9382118199999994</v>
      </c>
      <c r="BL19" s="17">
        <v>-3.540870989973504E-2</v>
      </c>
      <c r="BM19" s="16">
        <v>-15.109948499999998</v>
      </c>
      <c r="BN19" s="17">
        <v>-5.311854536670349E-2</v>
      </c>
      <c r="BO19" s="1"/>
      <c r="BP19" s="16">
        <v>-6.2346872599999994</v>
      </c>
      <c r="BQ19" s="17">
        <v>-2.2786992876681816E-2</v>
      </c>
      <c r="BR19" s="16">
        <v>-10.305748659999997</v>
      </c>
      <c r="BS19" s="17">
        <v>-3.779996576292987E-2</v>
      </c>
      <c r="BT19" s="16">
        <v>-9.9382118199999994</v>
      </c>
      <c r="BU19" s="17">
        <v>-3.540870989973504E-2</v>
      </c>
      <c r="BV19" s="16">
        <v>-15.109948499999998</v>
      </c>
      <c r="BW19" s="17">
        <v>-5.311854536670349E-2</v>
      </c>
      <c r="BX19" s="16">
        <v>-10.011732400000001</v>
      </c>
      <c r="BY19" s="17">
        <v>-3.0834042083605455E-2</v>
      </c>
      <c r="BZ19" s="16">
        <v>-28.722899069999997</v>
      </c>
      <c r="CA19" s="17">
        <v>-8.2966494558238235E-2</v>
      </c>
      <c r="CB19" s="16">
        <v>-14.309674490000006</v>
      </c>
      <c r="CC19" s="17">
        <v>-4.2742781398375583E-2</v>
      </c>
      <c r="CD19" s="16">
        <v>-28.774533379999994</v>
      </c>
      <c r="CE19" s="17">
        <v>-8.2305295575583248E-2</v>
      </c>
    </row>
    <row r="20" spans="1:83" ht="14.4" outlineLevel="1">
      <c r="A20" s="1"/>
      <c r="B20" s="31" t="s">
        <v>28</v>
      </c>
      <c r="C20" s="16">
        <v>-1.5934600000000001</v>
      </c>
      <c r="D20" s="17">
        <v>-2.6649947074184503E-2</v>
      </c>
      <c r="E20" s="16">
        <v>-2.1796300000000004</v>
      </c>
      <c r="F20" s="17">
        <v>-3.7401723686225304E-2</v>
      </c>
      <c r="G20" s="16">
        <v>-1.7621599999999993</v>
      </c>
      <c r="H20" s="17">
        <v>-2.9092466603255224E-2</v>
      </c>
      <c r="I20" s="16">
        <v>-2.2543956499999998</v>
      </c>
      <c r="J20" s="17">
        <v>-3.7054574249852555E-2</v>
      </c>
      <c r="K20" s="16">
        <v>-1.77755</v>
      </c>
      <c r="L20" s="17">
        <v>-2.2745376269547202E-2</v>
      </c>
      <c r="M20" s="16">
        <v>-2.2204500000000005</v>
      </c>
      <c r="N20" s="17">
        <v>-3.142418225243037E-2</v>
      </c>
      <c r="O20" s="16">
        <v>-2.3919999999999995</v>
      </c>
      <c r="P20" s="17">
        <v>-3.0138800703567219E-2</v>
      </c>
      <c r="Q20" s="16">
        <v>-2.9940000000000007</v>
      </c>
      <c r="R20" s="17">
        <v>-4.0970275750208313E-2</v>
      </c>
      <c r="S20" s="16">
        <v>-2.34</v>
      </c>
      <c r="T20" s="17">
        <v>-2.3249344249264763E-2</v>
      </c>
      <c r="U20" s="16">
        <v>-3.0724877100000008</v>
      </c>
      <c r="V20" s="17">
        <v>-2.2754223409230796E-2</v>
      </c>
      <c r="W20" s="16">
        <v>-5.8157912100000004</v>
      </c>
      <c r="X20" s="17">
        <v>-3.0294460740711814E-2</v>
      </c>
      <c r="Y20" s="16">
        <v>-8.4563165199999979</v>
      </c>
      <c r="Z20" s="17">
        <v>-4.5321294374494017E-2</v>
      </c>
      <c r="AA20" s="16">
        <v>-5.2544882299999989</v>
      </c>
      <c r="AB20" s="17">
        <v>-2.4309292639771714E-2</v>
      </c>
      <c r="AC20" s="16">
        <v>-5.0238445000000018</v>
      </c>
      <c r="AD20" s="17">
        <v>-4.0103753217371085E-2</v>
      </c>
      <c r="AE20" s="16">
        <v>-5.3482150299999986</v>
      </c>
      <c r="AF20" s="17">
        <v>-4.5895101184911788E-2</v>
      </c>
      <c r="AG20" s="16">
        <v>-7.0875038400000019</v>
      </c>
      <c r="AH20" s="17">
        <v>-6.3313104468405754E-2</v>
      </c>
      <c r="AI20" s="16">
        <v>-5.6578676000000003</v>
      </c>
      <c r="AJ20" s="17">
        <v>-4.469912049397054E-2</v>
      </c>
      <c r="AK20" s="16">
        <v>-5.6317789700000001</v>
      </c>
      <c r="AL20" s="17">
        <v>-4.362938719887012E-2</v>
      </c>
      <c r="AM20" s="16">
        <v>-5.9091320300000003</v>
      </c>
      <c r="AN20" s="17">
        <v>-2.6405381084401134E-2</v>
      </c>
      <c r="AO20" s="16">
        <v>-8.6372605699999987</v>
      </c>
      <c r="AP20" s="17">
        <v>-3.7448362649906766E-2</v>
      </c>
      <c r="AQ20" s="16">
        <v>-6.3413312299999998</v>
      </c>
      <c r="AR20" s="17">
        <v>-2.545417544400223E-2</v>
      </c>
      <c r="AS20" s="16">
        <v>-4.7347588000000016</v>
      </c>
      <c r="AT20" s="17">
        <v>-1.8906450481638224E-2</v>
      </c>
      <c r="AU20" s="16">
        <v>-8.0757469899999972</v>
      </c>
      <c r="AV20" s="17">
        <v>-3.3634341316413498E-2</v>
      </c>
      <c r="AW20" s="16">
        <v>-12.1605186</v>
      </c>
      <c r="AX20" s="17">
        <v>-5.0213098645135637E-2</v>
      </c>
      <c r="AY20" s="16">
        <v>-9.91686947</v>
      </c>
      <c r="AZ20" s="17">
        <v>-3.8090023652215581E-2</v>
      </c>
      <c r="BA20" s="16">
        <v>-9.302537140000009</v>
      </c>
      <c r="BB20" s="17">
        <v>-3.9005118076171234E-2</v>
      </c>
      <c r="BC20" s="16">
        <v>-9.218815959999997</v>
      </c>
      <c r="BD20" s="17">
        <v>-3.7264207724747742E-2</v>
      </c>
      <c r="BE20" s="16">
        <v>-14.016663779999988</v>
      </c>
      <c r="BF20" s="17">
        <v>-5.4502037259684152E-2</v>
      </c>
      <c r="BG20" s="16">
        <v>-16.53335444</v>
      </c>
      <c r="BH20" s="17">
        <v>-6.0427318025882144E-2</v>
      </c>
      <c r="BI20" s="16">
        <v>-10.663315229999995</v>
      </c>
      <c r="BJ20" s="17">
        <v>-3.9111467192848123E-2</v>
      </c>
      <c r="BK20" s="16">
        <v>-12.626341330000006</v>
      </c>
      <c r="BL20" s="17">
        <v>-4.4986207312394048E-2</v>
      </c>
      <c r="BM20" s="16">
        <v>-14.310674329999998</v>
      </c>
      <c r="BN20" s="17">
        <v>-5.0308722337883818E-2</v>
      </c>
      <c r="BO20" s="1"/>
      <c r="BP20" s="16">
        <v>-16.53335444</v>
      </c>
      <c r="BQ20" s="17">
        <v>-6.0427318025882144E-2</v>
      </c>
      <c r="BR20" s="16">
        <v>-10.663315229999995</v>
      </c>
      <c r="BS20" s="17">
        <v>-3.9111467192848123E-2</v>
      </c>
      <c r="BT20" s="16">
        <v>-12.626341330000006</v>
      </c>
      <c r="BU20" s="17">
        <v>-4.4986207312394048E-2</v>
      </c>
      <c r="BV20" s="16">
        <v>-14.310674329999998</v>
      </c>
      <c r="BW20" s="17">
        <v>-5.0308722337883818E-2</v>
      </c>
      <c r="BX20" s="16">
        <v>-19.013808470000004</v>
      </c>
      <c r="BY20" s="17">
        <v>-5.8558553815680682E-2</v>
      </c>
      <c r="BZ20" s="16">
        <v>-10.794370989999994</v>
      </c>
      <c r="CA20" s="17">
        <v>-3.1179691152305376E-2</v>
      </c>
      <c r="CB20" s="16">
        <v>-15.351111260000003</v>
      </c>
      <c r="CC20" s="17">
        <v>-4.5853537288137285E-2</v>
      </c>
      <c r="CD20" s="16">
        <v>-25.694948390000015</v>
      </c>
      <c r="CE20" s="17">
        <v>-7.3496598332615903E-2</v>
      </c>
    </row>
    <row r="21" spans="1:83" ht="14.4">
      <c r="A21" s="1"/>
      <c r="B21" s="33" t="s">
        <v>29</v>
      </c>
      <c r="C21" s="12">
        <v>13.014710824391454</v>
      </c>
      <c r="D21" s="13">
        <v>0.21766555461439158</v>
      </c>
      <c r="E21" s="12">
        <v>12.310061925608549</v>
      </c>
      <c r="F21" s="13">
        <v>0.21123655606774244</v>
      </c>
      <c r="G21" s="12">
        <v>12.977005949596775</v>
      </c>
      <c r="H21" s="13">
        <v>0.21424451366441677</v>
      </c>
      <c r="I21" s="12">
        <v>14.367134218543381</v>
      </c>
      <c r="J21" s="13">
        <v>0.2361466771188159</v>
      </c>
      <c r="K21" s="12">
        <v>17.836527059999998</v>
      </c>
      <c r="L21" s="13">
        <v>0.22823465968420609</v>
      </c>
      <c r="M21" s="12">
        <v>17.265162410000009</v>
      </c>
      <c r="N21" s="13">
        <v>0.24433948532488914</v>
      </c>
      <c r="O21" s="12">
        <v>19.33591053</v>
      </c>
      <c r="P21" s="13">
        <v>0.24362924493548366</v>
      </c>
      <c r="Q21" s="12">
        <v>19.307580000000005</v>
      </c>
      <c r="R21" s="13">
        <v>0.26420737363700969</v>
      </c>
      <c r="S21" s="12">
        <v>21.018999999999998</v>
      </c>
      <c r="T21" s="13">
        <v>0.20883673793816071</v>
      </c>
      <c r="U21" s="12">
        <v>18.983520859999999</v>
      </c>
      <c r="V21" s="13">
        <v>-0.10743871027837849</v>
      </c>
      <c r="W21" s="12">
        <v>56.39373973911114</v>
      </c>
      <c r="X21" s="13">
        <v>-0.10153411827410379</v>
      </c>
      <c r="Y21" s="12">
        <v>53.854754667012706</v>
      </c>
      <c r="Z21" s="13">
        <v>-0.10589101766759773</v>
      </c>
      <c r="AA21" s="12">
        <v>64.902604490000002</v>
      </c>
      <c r="AB21" s="13">
        <v>-8.9517193627594582E-2</v>
      </c>
      <c r="AC21" s="12">
        <v>66.180754739999998</v>
      </c>
      <c r="AD21" s="13">
        <v>0.52829992167001194</v>
      </c>
      <c r="AE21" s="12">
        <v>65.167198270000014</v>
      </c>
      <c r="AF21" s="13">
        <v>0.55922492677689883</v>
      </c>
      <c r="AG21" s="12">
        <v>62.835155010000022</v>
      </c>
      <c r="AH21" s="13">
        <v>0.56131027555628099</v>
      </c>
      <c r="AI21" s="12">
        <v>78.923125844620813</v>
      </c>
      <c r="AJ21" s="13">
        <v>0.62352012477094831</v>
      </c>
      <c r="AK21" s="12">
        <v>84.52556372898681</v>
      </c>
      <c r="AL21" s="13">
        <v>0.65481947494376502</v>
      </c>
      <c r="AM21" s="12">
        <v>-21.782121030882458</v>
      </c>
      <c r="AN21" s="13">
        <v>-9.7334973009056247E-2</v>
      </c>
      <c r="AO21" s="12">
        <v>-24.388054432686253</v>
      </c>
      <c r="AP21" s="13">
        <v>-0.10573870028803603</v>
      </c>
      <c r="AQ21" s="12">
        <v>-21.137921973160005</v>
      </c>
      <c r="AR21" s="13">
        <v>-8.4847858424585809E-2</v>
      </c>
      <c r="AS21" s="12">
        <v>-22.851334245459988</v>
      </c>
      <c r="AT21" s="13">
        <v>-9.1248073576874256E-2</v>
      </c>
      <c r="AU21" s="12">
        <v>-21.405243874440025</v>
      </c>
      <c r="AV21" s="13">
        <v>-8.914980612016242E-2</v>
      </c>
      <c r="AW21" s="12">
        <v>-23.081234796400004</v>
      </c>
      <c r="AX21" s="13">
        <v>-9.5306816905256872E-2</v>
      </c>
      <c r="AY21" s="12">
        <v>-19.895669920710638</v>
      </c>
      <c r="AZ21" s="13">
        <v>-7.6417920004803921E-2</v>
      </c>
      <c r="BA21" s="12">
        <v>-25.309724570236614</v>
      </c>
      <c r="BB21" s="13">
        <v>-8.4285877648737725E-2</v>
      </c>
      <c r="BC21" s="12">
        <v>-22.583262018849325</v>
      </c>
      <c r="BD21" s="13">
        <v>-9.1285840895863557E-2</v>
      </c>
      <c r="BE21" s="12">
        <v>-21.006603050599608</v>
      </c>
      <c r="BF21" s="13">
        <v>-8.1681538498255657E-2</v>
      </c>
      <c r="BG21" s="12">
        <v>-22.881536520000001</v>
      </c>
      <c r="BH21" s="13">
        <v>-8.3629120105821464E-2</v>
      </c>
      <c r="BI21" s="12">
        <v>-28.029250080391062</v>
      </c>
      <c r="BJ21" s="13">
        <v>-0.10280715437119749</v>
      </c>
      <c r="BK21" s="12">
        <v>-26.773487239999994</v>
      </c>
      <c r="BL21" s="13">
        <v>-9.5390867075060753E-2</v>
      </c>
      <c r="BM21" s="12">
        <v>-28.150959159608938</v>
      </c>
      <c r="BN21" s="13">
        <v>-9.8963805286027592E-2</v>
      </c>
      <c r="BO21" s="1"/>
      <c r="BP21" s="12">
        <v>-22.881536520000001</v>
      </c>
      <c r="BQ21" s="13">
        <v>-8.3629120105821464E-2</v>
      </c>
      <c r="BR21" s="12">
        <v>-26.59917268039106</v>
      </c>
      <c r="BS21" s="13">
        <v>-9.7561841435500507E-2</v>
      </c>
      <c r="BT21" s="12">
        <v>-24.854582009999994</v>
      </c>
      <c r="BU21" s="13">
        <v>-8.8554027627000542E-2</v>
      </c>
      <c r="BV21" s="12">
        <v>-27.070704899608941</v>
      </c>
      <c r="BW21" s="13">
        <v>-9.5166205650437541E-2</v>
      </c>
      <c r="BX21" s="12">
        <v>-27.79559355</v>
      </c>
      <c r="BY21" s="13">
        <v>-8.5604615367016024E-2</v>
      </c>
      <c r="BZ21" s="12">
        <v>-30.376174499999991</v>
      </c>
      <c r="CA21" s="13">
        <v>-8.7742003695810936E-2</v>
      </c>
      <c r="CB21" s="12">
        <v>-38.283195050000018</v>
      </c>
      <c r="CC21" s="13">
        <v>-0.11435132493034957</v>
      </c>
      <c r="CD21" s="12">
        <v>-37.955029289999999</v>
      </c>
      <c r="CE21" s="13">
        <v>-0.10856474588271396</v>
      </c>
    </row>
    <row r="22" spans="1:83" ht="14.4" outlineLevel="1">
      <c r="A22" s="1"/>
      <c r="B22" s="31" t="s">
        <v>20</v>
      </c>
      <c r="C22" s="16">
        <v>-2.86675456</v>
      </c>
      <c r="D22" s="17">
        <v>-4.7945262070385873E-2</v>
      </c>
      <c r="E22" s="16">
        <v>-4.1386184999999998</v>
      </c>
      <c r="F22" s="17">
        <v>-7.1017312837362401E-2</v>
      </c>
      <c r="G22" s="16">
        <v>-5.3629889257379517</v>
      </c>
      <c r="H22" s="17">
        <v>-8.8540527656772963E-2</v>
      </c>
      <c r="I22" s="16">
        <v>-3.620050224262048</v>
      </c>
      <c r="J22" s="17">
        <v>-5.9501276904572388E-2</v>
      </c>
      <c r="K22" s="16">
        <v>-4.7836069500000002</v>
      </c>
      <c r="L22" s="17">
        <v>-6.1210621362758337E-2</v>
      </c>
      <c r="M22" s="16">
        <v>-6.8908772199999992</v>
      </c>
      <c r="N22" s="17">
        <v>-9.7520854619739542E-2</v>
      </c>
      <c r="O22" s="16">
        <v>-6.3623458300000024</v>
      </c>
      <c r="P22" s="17">
        <v>-8.0164495391949031E-2</v>
      </c>
      <c r="Q22" s="16">
        <v>-5.8959899999999976</v>
      </c>
      <c r="R22" s="17">
        <v>-8.0681474990137128E-2</v>
      </c>
      <c r="S22" s="16">
        <v>-5.9329999999999998</v>
      </c>
      <c r="T22" s="17">
        <v>-5.8948016850806771E-2</v>
      </c>
      <c r="U22" s="16">
        <v>-8.6594542800000038</v>
      </c>
      <c r="V22" s="17">
        <v>-6.4130169389396793E-2</v>
      </c>
      <c r="W22" s="16">
        <v>-10.714751380888844</v>
      </c>
      <c r="X22" s="17">
        <v>-5.5813147916433666E-2</v>
      </c>
      <c r="Y22" s="16">
        <v>-9.5844407329872965</v>
      </c>
      <c r="Z22" s="17">
        <v>-5.136743153443464E-2</v>
      </c>
      <c r="AA22" s="16">
        <v>-10.65981895</v>
      </c>
      <c r="AB22" s="17">
        <v>-4.9316440916746349E-2</v>
      </c>
      <c r="AC22" s="16">
        <v>-14.143841670000002</v>
      </c>
      <c r="AD22" s="17">
        <v>-0.11290579075034061</v>
      </c>
      <c r="AE22" s="16">
        <v>-11.479251639999994</v>
      </c>
      <c r="AF22" s="17">
        <v>-9.8507897044084344E-2</v>
      </c>
      <c r="AG22" s="16">
        <v>-11.289018390000003</v>
      </c>
      <c r="AH22" s="17">
        <v>-0.10084549043035491</v>
      </c>
      <c r="AI22" s="16">
        <v>-12.770968271367636</v>
      </c>
      <c r="AJ22" s="17">
        <v>-0.10089508803396824</v>
      </c>
      <c r="AK22" s="16">
        <v>-12.226645737533168</v>
      </c>
      <c r="AL22" s="17">
        <v>-9.4719814798812946E-2</v>
      </c>
      <c r="AM22" s="16">
        <v>-14.330959601590735</v>
      </c>
      <c r="AN22" s="17">
        <v>-6.4038922749397556E-2</v>
      </c>
      <c r="AO22" s="16">
        <v>-15.127938048110721</v>
      </c>
      <c r="AP22" s="17">
        <v>-6.5589836682555136E-2</v>
      </c>
      <c r="AQ22" s="16">
        <v>-13.883953753840004</v>
      </c>
      <c r="AR22" s="17">
        <v>-5.5730347759591299E-2</v>
      </c>
      <c r="AS22" s="16">
        <v>-15.081364133839998</v>
      </c>
      <c r="AT22" s="17">
        <v>-6.0221666242428348E-2</v>
      </c>
      <c r="AU22" s="16">
        <v>-14.49844919880001</v>
      </c>
      <c r="AV22" s="17">
        <v>-6.0383985470936784E-2</v>
      </c>
      <c r="AW22" s="16">
        <v>-14.60941544988</v>
      </c>
      <c r="AX22" s="17">
        <v>-6.0325060407587644E-2</v>
      </c>
      <c r="AY22" s="16">
        <v>-12.909370578292517</v>
      </c>
      <c r="AZ22" s="17">
        <v>-4.9584017632771954E-2</v>
      </c>
      <c r="BA22" s="16">
        <v>-17.101850763126482</v>
      </c>
      <c r="BB22" s="17">
        <v>-5.7451975276705758E-2</v>
      </c>
      <c r="BC22" s="16">
        <v>-14.147549020588478</v>
      </c>
      <c r="BD22" s="17">
        <v>-5.7187084305266978E-2</v>
      </c>
      <c r="BE22" s="16">
        <v>-12.512000202901497</v>
      </c>
      <c r="BF22" s="17">
        <v>-4.8651341856736301E-2</v>
      </c>
      <c r="BG22" s="16">
        <v>-17.813822110000004</v>
      </c>
      <c r="BH22" s="17">
        <v>-6.5107265304442427E-2</v>
      </c>
      <c r="BI22" s="16">
        <v>-18.867944630391058</v>
      </c>
      <c r="BJ22" s="17">
        <v>-6.920483747229661E-2</v>
      </c>
      <c r="BK22" s="16">
        <v>-19.326221009999998</v>
      </c>
      <c r="BL22" s="17">
        <v>-6.8857110876235514E-2</v>
      </c>
      <c r="BM22" s="16">
        <v>-20.643086559608939</v>
      </c>
      <c r="BN22" s="17">
        <v>-7.2570116961376455E-2</v>
      </c>
      <c r="BO22" s="1"/>
      <c r="BP22" s="16">
        <v>-17.813822110000004</v>
      </c>
      <c r="BQ22" s="17">
        <v>-6.5107265304442427E-2</v>
      </c>
      <c r="BR22" s="16">
        <v>-18.867944630391058</v>
      </c>
      <c r="BS22" s="17">
        <v>-6.920483747229661E-2</v>
      </c>
      <c r="BT22" s="16">
        <v>-19.326221009999998</v>
      </c>
      <c r="BU22" s="17">
        <v>-6.8857110876235514E-2</v>
      </c>
      <c r="BV22" s="16">
        <v>-20.643086559608939</v>
      </c>
      <c r="BW22" s="17">
        <v>-7.2570116961376455E-2</v>
      </c>
      <c r="BX22" s="16">
        <v>-21.070762009999999</v>
      </c>
      <c r="BY22" s="17">
        <v>-6.4893540557473844E-2</v>
      </c>
      <c r="BZ22" s="16">
        <v>-23.666876209999995</v>
      </c>
      <c r="CA22" s="17">
        <v>-6.8362102011434001E-2</v>
      </c>
      <c r="CB22" s="16">
        <v>-27.813362040000005</v>
      </c>
      <c r="CC22" s="17">
        <v>-8.3078091990169189E-2</v>
      </c>
      <c r="CD22" s="16">
        <v>-23.78834268000001</v>
      </c>
      <c r="CE22" s="17">
        <v>-6.804303477920251E-2</v>
      </c>
    </row>
    <row r="23" spans="1:83" ht="14.4" outlineLevel="1">
      <c r="A23" s="1"/>
      <c r="B23" s="31" t="s">
        <v>21</v>
      </c>
      <c r="C23" s="16">
        <v>-1.5048051199999999</v>
      </c>
      <c r="D23" s="17">
        <v>-2.516723156211129E-2</v>
      </c>
      <c r="E23" s="16">
        <v>-1.4127190699999983</v>
      </c>
      <c r="F23" s="17">
        <v>-2.4241787965113854E-2</v>
      </c>
      <c r="G23" s="16">
        <v>-1.2896851246652803</v>
      </c>
      <c r="H23" s="17">
        <v>-2.1292119568052693E-2</v>
      </c>
      <c r="I23" s="16">
        <v>-1.5425985653347221</v>
      </c>
      <c r="J23" s="17">
        <v>-2.5355058273338796E-2</v>
      </c>
      <c r="K23" s="16">
        <v>-1.1487351200000002</v>
      </c>
      <c r="L23" s="17">
        <v>-1.4699115377032132E-2</v>
      </c>
      <c r="M23" s="16">
        <v>-1.0166142000000005</v>
      </c>
      <c r="N23" s="17">
        <v>-1.438729532356446E-2</v>
      </c>
      <c r="O23" s="16">
        <v>-0.879240680000001</v>
      </c>
      <c r="P23" s="17">
        <v>-1.1078285796400066E-2</v>
      </c>
      <c r="Q23" s="16">
        <v>-1.4014099999999994</v>
      </c>
      <c r="R23" s="17">
        <v>-1.9177072190747962E-2</v>
      </c>
      <c r="S23" s="16">
        <v>-1.054</v>
      </c>
      <c r="T23" s="17">
        <v>-1.0472140529369685E-2</v>
      </c>
      <c r="U23" s="16">
        <v>-0.90407718999999953</v>
      </c>
      <c r="V23" s="17">
        <v>-6.6954130665829682E-3</v>
      </c>
      <c r="W23" s="16">
        <v>-1.5306329300000008</v>
      </c>
      <c r="X23" s="17">
        <v>-7.9730680713907039E-3</v>
      </c>
      <c r="Y23" s="16">
        <v>-1.9948209399999968</v>
      </c>
      <c r="Z23" s="17">
        <v>-1.0691164034875168E-2</v>
      </c>
      <c r="AA23" s="16">
        <v>-1.8020575499999998</v>
      </c>
      <c r="AB23" s="17">
        <v>-8.3370144568122966E-3</v>
      </c>
      <c r="AC23" s="16">
        <v>-1.5988748100000003</v>
      </c>
      <c r="AD23" s="17">
        <v>-1.2763309215822876E-2</v>
      </c>
      <c r="AE23" s="16">
        <v>-1.4357018900000011</v>
      </c>
      <c r="AF23" s="17">
        <v>-1.2320313065819113E-2</v>
      </c>
      <c r="AG23" s="16">
        <v>-1.5762638399999993</v>
      </c>
      <c r="AH23" s="17">
        <v>-1.4080861107750784E-2</v>
      </c>
      <c r="AI23" s="16">
        <v>-2.2463117894760467</v>
      </c>
      <c r="AJ23" s="17">
        <v>-1.7746643867172923E-2</v>
      </c>
      <c r="AK23" s="16">
        <v>-2.4782088899999994</v>
      </c>
      <c r="AL23" s="17">
        <v>-1.9198682298693287E-2</v>
      </c>
      <c r="AM23" s="16">
        <v>-2.5859495024325039</v>
      </c>
      <c r="AN23" s="17">
        <v>-1.1555501168375107E-2</v>
      </c>
      <c r="AO23" s="16">
        <v>-3.5614858050769884</v>
      </c>
      <c r="AP23" s="17">
        <v>-1.5441448236986354E-2</v>
      </c>
      <c r="AQ23" s="16">
        <v>-2.9262446472399994</v>
      </c>
      <c r="AR23" s="17">
        <v>-1.174597918660044E-2</v>
      </c>
      <c r="AS23" s="16">
        <v>-2.4562054441599988</v>
      </c>
      <c r="AT23" s="17">
        <v>-9.8079181145914376E-3</v>
      </c>
      <c r="AU23" s="16">
        <v>-1.3945146948399998</v>
      </c>
      <c r="AV23" s="17">
        <v>-5.8079560039563322E-3</v>
      </c>
      <c r="AW23" s="16">
        <v>-2.5239732787999989</v>
      </c>
      <c r="AX23" s="17">
        <v>-1.0421966644257324E-2</v>
      </c>
      <c r="AY23" s="16">
        <v>-2.4071663689483036</v>
      </c>
      <c r="AZ23" s="17">
        <v>-9.2457629099013221E-3</v>
      </c>
      <c r="BA23" s="16">
        <v>-2.0266565229733042</v>
      </c>
      <c r="BB23" s="17">
        <v>-9.2457629099013221E-3</v>
      </c>
      <c r="BC23" s="16">
        <v>-2.6578737205541865</v>
      </c>
      <c r="BD23" s="17">
        <v>-1.0743631162464315E-2</v>
      </c>
      <c r="BE23" s="16">
        <v>-3.0861484880615668</v>
      </c>
      <c r="BF23" s="17">
        <v>-1.2000100917398875E-2</v>
      </c>
      <c r="BG23" s="16">
        <v>-1.8443213999999999</v>
      </c>
      <c r="BH23" s="17">
        <v>-6.7407613006898182E-3</v>
      </c>
      <c r="BI23" s="16">
        <v>-2.7039070899999995</v>
      </c>
      <c r="BJ23" s="17">
        <v>-9.9175323210476327E-3</v>
      </c>
      <c r="BK23" s="16">
        <v>-2.0600637199999996</v>
      </c>
      <c r="BL23" s="17">
        <v>-7.3397709726465647E-3</v>
      </c>
      <c r="BM23" s="16">
        <v>-1.9461791700000015</v>
      </c>
      <c r="BN23" s="17">
        <v>-6.8417312298171265E-3</v>
      </c>
      <c r="BO23" s="1"/>
      <c r="BP23" s="16">
        <v>-1.8443213999999999</v>
      </c>
      <c r="BQ23" s="17">
        <v>-6.7407613006898182E-3</v>
      </c>
      <c r="BR23" s="16">
        <v>-2.7039070899999995</v>
      </c>
      <c r="BS23" s="17">
        <v>-9.9175323210476327E-3</v>
      </c>
      <c r="BT23" s="16">
        <v>-2.0600637199999996</v>
      </c>
      <c r="BU23" s="17">
        <v>-7.3397709726465647E-3</v>
      </c>
      <c r="BV23" s="16">
        <v>-1.9461791700000015</v>
      </c>
      <c r="BW23" s="17">
        <v>-6.8417312298171265E-3</v>
      </c>
      <c r="BX23" s="16">
        <v>-2.7325464299999993</v>
      </c>
      <c r="BY23" s="17">
        <v>-8.4156715593023453E-3</v>
      </c>
      <c r="BZ23" s="16">
        <v>-2.8157350100000009</v>
      </c>
      <c r="CA23" s="17">
        <v>-8.1332898470755227E-3</v>
      </c>
      <c r="CB23" s="16">
        <v>-4.5866438299999981</v>
      </c>
      <c r="CC23" s="17">
        <v>-1.3700235789074052E-2</v>
      </c>
      <c r="CD23" s="16">
        <v>-5.5899688700000016</v>
      </c>
      <c r="CE23" s="17">
        <v>-1.5989278923405407E-2</v>
      </c>
    </row>
    <row r="24" spans="1:83" ht="14.4" outlineLevel="1">
      <c r="A24" s="1"/>
      <c r="B24" s="31" t="s">
        <v>23</v>
      </c>
      <c r="C24" s="16">
        <v>-0.29184949560854556</v>
      </c>
      <c r="D24" s="17">
        <v>-4.8810598393402918E-3</v>
      </c>
      <c r="E24" s="16">
        <v>-0.36257050439145455</v>
      </c>
      <c r="F24" s="17">
        <v>-6.2215889036325057E-3</v>
      </c>
      <c r="G24" s="16">
        <v>-0.35090999999999994</v>
      </c>
      <c r="H24" s="17">
        <v>-5.7933657872998442E-3</v>
      </c>
      <c r="I24" s="16">
        <v>-0.77880120185984258</v>
      </c>
      <c r="J24" s="17">
        <v>-1.280083509750826E-2</v>
      </c>
      <c r="K24" s="16">
        <v>-0.28372086999999996</v>
      </c>
      <c r="L24" s="17">
        <v>-3.6304677469963073E-3</v>
      </c>
      <c r="M24" s="16">
        <v>-0.36490617000000009</v>
      </c>
      <c r="N24" s="17">
        <v>-5.1642135563135126E-3</v>
      </c>
      <c r="O24" s="16">
        <v>-0.17553295999999985</v>
      </c>
      <c r="P24" s="17">
        <v>-2.2116859942923218E-3</v>
      </c>
      <c r="Q24" s="16">
        <v>-0.32984000000000047</v>
      </c>
      <c r="R24" s="17">
        <v>-4.5135723959414589E-3</v>
      </c>
      <c r="S24" s="16">
        <v>-0.45700000000000002</v>
      </c>
      <c r="T24" s="17">
        <v>-4.5405770606470079E-3</v>
      </c>
      <c r="U24" s="16">
        <v>-0.57755794000000016</v>
      </c>
      <c r="V24" s="17">
        <v>-4.2772774503742816E-3</v>
      </c>
      <c r="W24" s="16">
        <v>-0.80865514999999966</v>
      </c>
      <c r="X24" s="17">
        <v>-4.212285278110837E-3</v>
      </c>
      <c r="Y24" s="16">
        <v>-0.78290842000000049</v>
      </c>
      <c r="Z24" s="17">
        <v>-4.1959667530384768E-3</v>
      </c>
      <c r="AA24" s="16">
        <v>-1.4500056699999997</v>
      </c>
      <c r="AB24" s="17">
        <v>-6.7082864435987618E-3</v>
      </c>
      <c r="AC24" s="16">
        <v>-0.21736238000000041</v>
      </c>
      <c r="AD24" s="17">
        <v>-1.735134765070943E-3</v>
      </c>
      <c r="AE24" s="16">
        <v>-1.0212624099999996</v>
      </c>
      <c r="AF24" s="17">
        <v>-8.7638476352168773E-3</v>
      </c>
      <c r="AG24" s="16">
        <v>-1.1292427599999999</v>
      </c>
      <c r="AH24" s="17">
        <v>-1.0087594511140444E-2</v>
      </c>
      <c r="AI24" s="16">
        <v>-0.87330290453550496</v>
      </c>
      <c r="AJ24" s="17">
        <v>-6.8993964718380802E-3</v>
      </c>
      <c r="AK24" s="16">
        <v>-1.0918870734799997</v>
      </c>
      <c r="AL24" s="17">
        <v>-8.4588482893354841E-3</v>
      </c>
      <c r="AM24" s="16">
        <v>-1.3174303703039758</v>
      </c>
      <c r="AN24" s="17">
        <v>-5.8870322753712756E-3</v>
      </c>
      <c r="AO24" s="16">
        <v>-1.4882979298542285</v>
      </c>
      <c r="AP24" s="17">
        <v>-6.4527774931174347E-3</v>
      </c>
      <c r="AQ24" s="16">
        <v>-0.69394138847999998</v>
      </c>
      <c r="AR24" s="17">
        <v>-2.7854886000371294E-3</v>
      </c>
      <c r="AS24" s="16">
        <v>-0.80410754887999969</v>
      </c>
      <c r="AT24" s="17">
        <v>-3.2108963089759073E-3</v>
      </c>
      <c r="AU24" s="16">
        <v>-0.76189491084000016</v>
      </c>
      <c r="AV24" s="17">
        <v>-3.1731842899688223E-3</v>
      </c>
      <c r="AW24" s="16">
        <v>-0.84048314375999977</v>
      </c>
      <c r="AX24" s="17">
        <v>-3.4705150656317066E-3</v>
      </c>
      <c r="AY24" s="16">
        <v>-0.74782658906566013</v>
      </c>
      <c r="AZ24" s="17">
        <v>-2.8723512547419558E-3</v>
      </c>
      <c r="BA24" s="16">
        <v>-0.54663463337771967</v>
      </c>
      <c r="BB24" s="17">
        <v>-2.8723512547419558E-3</v>
      </c>
      <c r="BC24" s="16">
        <v>-0.88149388599112477</v>
      </c>
      <c r="BD24" s="17">
        <v>-3.5631659660193922E-3</v>
      </c>
      <c r="BE24" s="16">
        <v>-0.79542145121016494</v>
      </c>
      <c r="BF24" s="17">
        <v>-3.0928964446494335E-3</v>
      </c>
      <c r="BG24" s="16">
        <v>-3.47938E-2</v>
      </c>
      <c r="BH24" s="17">
        <v>-1.2716693551565437E-4</v>
      </c>
      <c r="BI24" s="16">
        <v>-1.4917915799999999</v>
      </c>
      <c r="BJ24" s="17">
        <v>-5.4716714437539043E-3</v>
      </c>
      <c r="BK24" s="16">
        <v>-2.2380058700000003</v>
      </c>
      <c r="BL24" s="17">
        <v>-7.9737584627909593E-3</v>
      </c>
      <c r="BM24" s="16">
        <v>-1.7120752799999983</v>
      </c>
      <c r="BN24" s="17">
        <v>-6.0187464194131112E-3</v>
      </c>
      <c r="BO24" s="1"/>
      <c r="BP24" s="16">
        <v>-3.47938E-2</v>
      </c>
      <c r="BQ24" s="17">
        <v>-1.2716693551565437E-4</v>
      </c>
      <c r="BR24" s="16">
        <v>-6.1714180000000007E-2</v>
      </c>
      <c r="BS24" s="17">
        <v>-2.2635850805692868E-4</v>
      </c>
      <c r="BT24" s="16">
        <v>-0.31910064000000005</v>
      </c>
      <c r="BU24" s="17">
        <v>-1.1369190147307395E-3</v>
      </c>
      <c r="BV24" s="16">
        <v>-0.63182102000000007</v>
      </c>
      <c r="BW24" s="17">
        <v>-2.2211467838230475E-3</v>
      </c>
      <c r="BX24" s="16">
        <v>-0.72594269999999994</v>
      </c>
      <c r="BY24" s="17">
        <v>-2.2357517028807287E-3</v>
      </c>
      <c r="BZ24" s="16">
        <v>-0.85505797000000039</v>
      </c>
      <c r="CA24" s="17">
        <v>-2.4698468717274671E-3</v>
      </c>
      <c r="CB24" s="16">
        <v>-1.0478743399999995</v>
      </c>
      <c r="CC24" s="17">
        <v>-3.1299848140421993E-3</v>
      </c>
      <c r="CD24" s="16">
        <v>-0.42071380999999963</v>
      </c>
      <c r="CE24" s="17">
        <v>-1.2033896093984113E-3</v>
      </c>
    </row>
    <row r="25" spans="1:83" ht="14.4" outlineLevel="1">
      <c r="A25" s="1"/>
      <c r="B25" s="31" t="s">
        <v>24</v>
      </c>
      <c r="C25" s="16">
        <v>17.67812</v>
      </c>
      <c r="D25" s="17">
        <v>0.29565910808622903</v>
      </c>
      <c r="E25" s="16">
        <v>18.223970000000001</v>
      </c>
      <c r="F25" s="17">
        <v>0.31271724577385118</v>
      </c>
      <c r="G25" s="16">
        <v>19.980590000000007</v>
      </c>
      <c r="H25" s="17">
        <v>0.32987052667654226</v>
      </c>
      <c r="I25" s="16">
        <v>20.308584209999992</v>
      </c>
      <c r="J25" s="17">
        <v>0.33380384739423535</v>
      </c>
      <c r="K25" s="16">
        <v>24.052589999999999</v>
      </c>
      <c r="L25" s="17">
        <v>0.30777486417099287</v>
      </c>
      <c r="M25" s="16">
        <v>25.53756000000001</v>
      </c>
      <c r="N25" s="17">
        <v>0.36141184882450667</v>
      </c>
      <c r="O25" s="16">
        <v>26.753030000000003</v>
      </c>
      <c r="P25" s="17">
        <v>0.3370837121181251</v>
      </c>
      <c r="Q25" s="16">
        <v>26.934820000000002</v>
      </c>
      <c r="R25" s="17">
        <v>0.36857949321383626</v>
      </c>
      <c r="S25" s="16">
        <v>28.462999999999997</v>
      </c>
      <c r="T25" s="17">
        <v>0.28279747237898417</v>
      </c>
      <c r="U25" s="16">
        <v>29.124610270000002</v>
      </c>
      <c r="V25" s="17">
        <v>-3.2335850372024459E-2</v>
      </c>
      <c r="W25" s="16">
        <v>69.447779199999985</v>
      </c>
      <c r="X25" s="17">
        <v>-3.353561700816856E-2</v>
      </c>
      <c r="Y25" s="16">
        <v>66.216924759999998</v>
      </c>
      <c r="Z25" s="17">
        <v>-3.9636455345249448E-2</v>
      </c>
      <c r="AA25" s="16">
        <v>78.81448666</v>
      </c>
      <c r="AB25" s="17">
        <v>-2.5155451810437181E-2</v>
      </c>
      <c r="AC25" s="16">
        <v>82.140833600000008</v>
      </c>
      <c r="AD25" s="17">
        <v>0.65570415640124646</v>
      </c>
      <c r="AE25" s="16">
        <v>79.103414210000011</v>
      </c>
      <c r="AF25" s="17">
        <v>0.67881698452201922</v>
      </c>
      <c r="AG25" s="16">
        <v>76.829680000000025</v>
      </c>
      <c r="AH25" s="17">
        <v>0.68632422160552709</v>
      </c>
      <c r="AI25" s="16">
        <v>94.813708809999994</v>
      </c>
      <c r="AJ25" s="17">
        <v>0.74906125314392757</v>
      </c>
      <c r="AK25" s="16">
        <v>100.32230542999999</v>
      </c>
      <c r="AL25" s="17">
        <v>0.77719682033060677</v>
      </c>
      <c r="AM25" s="16">
        <v>-3.5477815565552433</v>
      </c>
      <c r="AN25" s="17">
        <v>-1.5853516815912308E-2</v>
      </c>
      <c r="AO25" s="16">
        <v>-4.2103326496443128</v>
      </c>
      <c r="AP25" s="17">
        <v>-1.8254637875377091E-2</v>
      </c>
      <c r="AQ25" s="16">
        <v>-3.6337821835999993</v>
      </c>
      <c r="AR25" s="17">
        <v>-1.4586042878356933E-2</v>
      </c>
      <c r="AS25" s="16">
        <v>-4.5096571185800016</v>
      </c>
      <c r="AT25" s="17">
        <v>-1.8007592910878605E-2</v>
      </c>
      <c r="AU25" s="16">
        <v>-4.7503850699600001</v>
      </c>
      <c r="AV25" s="17">
        <v>-1.978468035530042E-2</v>
      </c>
      <c r="AW25" s="16">
        <v>-5.107362923960002</v>
      </c>
      <c r="AX25" s="17">
        <v>-2.1089274787780183E-2</v>
      </c>
      <c r="AY25" s="16">
        <v>-3.8313063844041588</v>
      </c>
      <c r="AZ25" s="17">
        <v>-1.4715788207388694E-2</v>
      </c>
      <c r="BA25" s="16">
        <v>-5.6345826507591044</v>
      </c>
      <c r="BB25" s="17">
        <v>-1.4715788207388694E-2</v>
      </c>
      <c r="BC25" s="16">
        <v>-4.8963453917155402</v>
      </c>
      <c r="BD25" s="17">
        <v>-1.9791959462112887E-2</v>
      </c>
      <c r="BE25" s="16">
        <v>-4.6130329084263728</v>
      </c>
      <c r="BF25" s="17">
        <v>-1.793719927947102E-2</v>
      </c>
      <c r="BG25" s="16">
        <v>-3.1885992100000005</v>
      </c>
      <c r="BH25" s="17">
        <v>-1.1653926565173582E-2</v>
      </c>
      <c r="BI25" s="16">
        <v>-4.9656067800000008</v>
      </c>
      <c r="BJ25" s="17">
        <v>-1.8213113134099321E-2</v>
      </c>
      <c r="BK25" s="16">
        <v>-3.1491966399999995</v>
      </c>
      <c r="BL25" s="17">
        <v>-1.1220226763387733E-2</v>
      </c>
      <c r="BM25" s="16">
        <v>-3.8496181500000013</v>
      </c>
      <c r="BN25" s="17">
        <v>-1.3533210675420916E-2</v>
      </c>
      <c r="BO25" s="1"/>
      <c r="BP25" s="16">
        <v>-3.1885992100000005</v>
      </c>
      <c r="BQ25" s="17">
        <v>-1.1653926565173582E-2</v>
      </c>
      <c r="BR25" s="16">
        <v>-4.9656067800000008</v>
      </c>
      <c r="BS25" s="17">
        <v>-1.8213113134099321E-2</v>
      </c>
      <c r="BT25" s="16">
        <v>-3.1491966399999995</v>
      </c>
      <c r="BU25" s="17">
        <v>-1.1220226763387733E-2</v>
      </c>
      <c r="BV25" s="16">
        <v>-3.8496181500000013</v>
      </c>
      <c r="BW25" s="17">
        <v>-1.3533210675420916E-2</v>
      </c>
      <c r="BX25" s="16">
        <v>-3.26634241</v>
      </c>
      <c r="BY25" s="17">
        <v>-1.0059651547359102E-2</v>
      </c>
      <c r="BZ25" s="16">
        <v>-3.0385053099999988</v>
      </c>
      <c r="CA25" s="17">
        <v>-8.7767649655739605E-3</v>
      </c>
      <c r="CB25" s="16">
        <v>-4.8353148400000103</v>
      </c>
      <c r="CC25" s="17">
        <v>-1.4443012337064123E-2</v>
      </c>
      <c r="CD25" s="16">
        <v>-8.1560039299999971</v>
      </c>
      <c r="CE25" s="17">
        <v>-2.3329042570707659E-2</v>
      </c>
    </row>
    <row r="26" spans="1:83" ht="14.4">
      <c r="A26" s="1"/>
      <c r="B26" s="33" t="s">
        <v>30</v>
      </c>
      <c r="C26" s="12">
        <v>-3.7643599999999999</v>
      </c>
      <c r="D26" s="13">
        <v>-6.2957334836253917E-2</v>
      </c>
      <c r="E26" s="12">
        <v>-1.6072900000000001</v>
      </c>
      <c r="F26" s="13">
        <v>-2.7580560216015133E-2</v>
      </c>
      <c r="G26" s="12">
        <v>-4.4900899999999986</v>
      </c>
      <c r="H26" s="13">
        <v>-7.4129360200328162E-2</v>
      </c>
      <c r="I26" s="12">
        <v>-1.0415365999999984</v>
      </c>
      <c r="J26" s="13">
        <v>-1.7119308795081698E-2</v>
      </c>
      <c r="K26" s="12">
        <v>-3.6316199999999998</v>
      </c>
      <c r="L26" s="13">
        <v>-4.6469895849913088E-2</v>
      </c>
      <c r="M26" s="12">
        <v>-1.3001699999999987</v>
      </c>
      <c r="N26" s="13">
        <v>-1.8400224746849669E-2</v>
      </c>
      <c r="O26" s="12">
        <v>-0.9042900000000007</v>
      </c>
      <c r="P26" s="13">
        <v>-1.1393903046918407E-2</v>
      </c>
      <c r="Q26" s="12">
        <v>-1.8159199999999993</v>
      </c>
      <c r="R26" s="13">
        <v>-2.4849279605984716E-2</v>
      </c>
      <c r="S26" s="12">
        <v>-7.7530000000000019</v>
      </c>
      <c r="T26" s="13">
        <v>-7.7030840155790495E-2</v>
      </c>
      <c r="U26" s="12">
        <v>1.1209772900000003</v>
      </c>
      <c r="V26" s="13">
        <v>8.3017313984094371E-3</v>
      </c>
      <c r="W26" s="12">
        <v>-0.54732324999999804</v>
      </c>
      <c r="X26" s="13">
        <v>-2.85100721654066E-3</v>
      </c>
      <c r="Y26" s="12">
        <v>1.7729512500000002</v>
      </c>
      <c r="Z26" s="13">
        <v>9.5020621949090858E-3</v>
      </c>
      <c r="AA26" s="12">
        <v>-2.0064769</v>
      </c>
      <c r="AB26" s="13">
        <v>-9.2827373479609024E-3</v>
      </c>
      <c r="AC26" s="12">
        <v>-0.48715136000000081</v>
      </c>
      <c r="AD26" s="13">
        <v>-3.8887744079154369E-3</v>
      </c>
      <c r="AE26" s="12">
        <v>-0.49187937999999898</v>
      </c>
      <c r="AF26" s="13">
        <v>-4.2210071564515303E-3</v>
      </c>
      <c r="AG26" s="12">
        <v>-0.7442984699999986</v>
      </c>
      <c r="AH26" s="13">
        <v>-6.6488636691566802E-3</v>
      </c>
      <c r="AI26" s="12">
        <v>-1.9945648655678005</v>
      </c>
      <c r="AJ26" s="13">
        <v>-1.5757755670891851E-2</v>
      </c>
      <c r="AK26" s="12">
        <v>-1.4946592106275283</v>
      </c>
      <c r="AL26" s="13">
        <v>-1.1579123715294884E-2</v>
      </c>
      <c r="AM26" s="12">
        <v>-0.33244867937246836</v>
      </c>
      <c r="AN26" s="13">
        <v>-1.4855708123069156E-3</v>
      </c>
      <c r="AO26" s="12">
        <v>-1.4392154018825947</v>
      </c>
      <c r="AP26" s="13">
        <v>-6.239971558601563E-3</v>
      </c>
      <c r="AQ26" s="12">
        <v>0.80148372548000002</v>
      </c>
      <c r="AR26" s="13">
        <v>3.2171647598796763E-3</v>
      </c>
      <c r="AS26" s="12">
        <v>2.1106311396799997</v>
      </c>
      <c r="AT26" s="13">
        <v>8.4279991469393429E-3</v>
      </c>
      <c r="AU26" s="12">
        <v>-1.8626053091200006</v>
      </c>
      <c r="AV26" s="13">
        <v>-7.7574870513255128E-3</v>
      </c>
      <c r="AW26" s="12">
        <v>1.2846522139599992</v>
      </c>
      <c r="AX26" s="13">
        <v>5.3045737987083329E-3</v>
      </c>
      <c r="AY26" s="12">
        <v>0.27697489229498617</v>
      </c>
      <c r="AZ26" s="13">
        <v>1.0638417930679777E-3</v>
      </c>
      <c r="BA26" s="12">
        <v>3.097421768642608</v>
      </c>
      <c r="BB26" s="13">
        <v>1.0638417930679777E-3</v>
      </c>
      <c r="BC26" s="12">
        <v>0.68237328030632494</v>
      </c>
      <c r="BD26" s="13">
        <v>2.7582826008766986E-3</v>
      </c>
      <c r="BE26" s="12">
        <v>1.6394935294504123</v>
      </c>
      <c r="BF26" s="13">
        <v>6.3749647442222892E-3</v>
      </c>
      <c r="BG26" s="12">
        <v>0.55670376999999971</v>
      </c>
      <c r="BH26" s="13">
        <v>2.0346818232245874E-3</v>
      </c>
      <c r="BI26" s="12">
        <v>-9.4040679999999321E-2</v>
      </c>
      <c r="BJ26" s="13">
        <v>-3.4492734119547397E-4</v>
      </c>
      <c r="BK26" s="12">
        <v>0.5174330899999996</v>
      </c>
      <c r="BL26" s="13">
        <v>1.8435548072604352E-3</v>
      </c>
      <c r="BM26" s="12">
        <v>0.23619410999999912</v>
      </c>
      <c r="BN26" s="13">
        <v>8.3033291260940496E-4</v>
      </c>
      <c r="BO26" s="1"/>
      <c r="BP26" s="12">
        <v>0.55670376999999971</v>
      </c>
      <c r="BQ26" s="13">
        <v>2.0346818232245874E-3</v>
      </c>
      <c r="BR26" s="12">
        <v>-9.4040679999999321E-2</v>
      </c>
      <c r="BS26" s="13">
        <v>-3.4492734119547397E-4</v>
      </c>
      <c r="BT26" s="12">
        <v>0.5174330899999996</v>
      </c>
      <c r="BU26" s="13">
        <v>1.8435548072604352E-3</v>
      </c>
      <c r="BV26" s="12">
        <v>0.23619410999999912</v>
      </c>
      <c r="BW26" s="13">
        <v>8.3033291260940496E-4</v>
      </c>
      <c r="BX26" s="12">
        <v>-3.5800440000000266E-2</v>
      </c>
      <c r="BY26" s="13">
        <v>-1.1025786841562007E-4</v>
      </c>
      <c r="BZ26" s="12">
        <v>-1.3689421399999999</v>
      </c>
      <c r="CA26" s="13">
        <v>-3.9542084638482496E-3</v>
      </c>
      <c r="CB26" s="12">
        <v>-2.6117028399999986</v>
      </c>
      <c r="CC26" s="13">
        <v>-7.8011169049056811E-3</v>
      </c>
      <c r="CD26" s="12">
        <v>-11.254293219999997</v>
      </c>
      <c r="CE26" s="13">
        <v>-3.2191240696546185E-2</v>
      </c>
    </row>
    <row r="27" spans="1:83" ht="14.4" outlineLevel="1">
      <c r="A27" s="1"/>
      <c r="B27" s="31" t="s">
        <v>31</v>
      </c>
      <c r="C27" s="16">
        <v>-4.92483</v>
      </c>
      <c r="D27" s="17">
        <v>-8.2365706606602029E-2</v>
      </c>
      <c r="E27" s="16">
        <v>-2.7114799999999999</v>
      </c>
      <c r="F27" s="17">
        <v>-4.6528092263698959E-2</v>
      </c>
      <c r="G27" s="16">
        <v>-6.0959699999999994</v>
      </c>
      <c r="H27" s="17">
        <v>-0.10064171450915116</v>
      </c>
      <c r="I27" s="16">
        <v>-3.7113461099999974</v>
      </c>
      <c r="J27" s="17">
        <v>-6.1001869835889878E-2</v>
      </c>
      <c r="K27" s="16">
        <v>-4.7103900000000003</v>
      </c>
      <c r="L27" s="17">
        <v>-6.02737435944488E-2</v>
      </c>
      <c r="M27" s="16">
        <v>-4.7206199999999985</v>
      </c>
      <c r="N27" s="17">
        <v>-6.6807009040720469E-2</v>
      </c>
      <c r="O27" s="16">
        <v>-1.0802600000000009</v>
      </c>
      <c r="P27" s="17">
        <v>-1.3611095672255668E-2</v>
      </c>
      <c r="Q27" s="16">
        <v>-3.4297299999999993</v>
      </c>
      <c r="R27" s="17">
        <v>-4.6932860336927826E-2</v>
      </c>
      <c r="S27" s="16">
        <v>-8.7390000000000008</v>
      </c>
      <c r="T27" s="17">
        <v>-8.6827358715523426E-2</v>
      </c>
      <c r="U27" s="16">
        <v>7.130287000000024E-2</v>
      </c>
      <c r="V27" s="17">
        <v>5.2805465369928049E-4</v>
      </c>
      <c r="W27" s="16">
        <v>-1.9691137699999981</v>
      </c>
      <c r="X27" s="17">
        <v>-1.0257115093246267E-2</v>
      </c>
      <c r="Y27" s="16">
        <v>-0.52853752000000043</v>
      </c>
      <c r="Z27" s="17">
        <v>-2.8326759618365191E-3</v>
      </c>
      <c r="AA27" s="16">
        <v>-3.1279818699999997</v>
      </c>
      <c r="AB27" s="17">
        <v>-1.4471252636097422E-2</v>
      </c>
      <c r="AC27" s="16">
        <v>-2.1020273300000007</v>
      </c>
      <c r="AD27" s="17">
        <v>-1.6779815796147641E-2</v>
      </c>
      <c r="AE27" s="16">
        <v>-1.4432278299999997</v>
      </c>
      <c r="AF27" s="17">
        <v>-1.2384896067039899E-2</v>
      </c>
      <c r="AG27" s="16">
        <v>-2.5282066699999985</v>
      </c>
      <c r="AH27" s="17">
        <v>-2.2584624520701507E-2</v>
      </c>
      <c r="AI27" s="16">
        <v>-3.2524099199999998</v>
      </c>
      <c r="AJ27" s="17">
        <v>-2.5695168778757754E-2</v>
      </c>
      <c r="AK27" s="16">
        <v>-3.1595072899999996</v>
      </c>
      <c r="AL27" s="17">
        <v>-2.4476700461322047E-2</v>
      </c>
      <c r="AM27" s="16">
        <v>-2.4503098599999982</v>
      </c>
      <c r="AN27" s="17">
        <v>-1.0949385679603024E-2</v>
      </c>
      <c r="AO27" s="16">
        <v>-3.7953451300000047</v>
      </c>
      <c r="AP27" s="17">
        <v>-1.6455386480229546E-2</v>
      </c>
      <c r="AQ27" s="16">
        <v>-0.72737892999999998</v>
      </c>
      <c r="AR27" s="17">
        <v>-2.9197072707540335E-3</v>
      </c>
      <c r="AS27" s="16">
        <v>0.52854498999999988</v>
      </c>
      <c r="AT27" s="17">
        <v>2.1105425012891816E-3</v>
      </c>
      <c r="AU27" s="16">
        <v>-3.4063993799999999</v>
      </c>
      <c r="AV27" s="17">
        <v>-1.418717049318299E-2</v>
      </c>
      <c r="AW27" s="16">
        <v>-0.95371022000000139</v>
      </c>
      <c r="AX27" s="17">
        <v>-3.9380512403257278E-3</v>
      </c>
      <c r="AY27" s="16">
        <v>-1.2225456499999998</v>
      </c>
      <c r="AZ27" s="17">
        <v>-4.6957150001101363E-3</v>
      </c>
      <c r="BA27" s="16">
        <v>0.98429736999999984</v>
      </c>
      <c r="BB27" s="17">
        <v>-4.6957150001101363E-3</v>
      </c>
      <c r="BC27" s="16">
        <v>-1.5786380200000005</v>
      </c>
      <c r="BD27" s="17">
        <v>-6.3811551672916271E-3</v>
      </c>
      <c r="BE27" s="16">
        <v>-0.67055052999999987</v>
      </c>
      <c r="BF27" s="17">
        <v>-2.6073515455730637E-3</v>
      </c>
      <c r="BG27" s="16">
        <v>8.7053369999999991E-2</v>
      </c>
      <c r="BH27" s="17">
        <v>3.181690499229863E-4</v>
      </c>
      <c r="BI27" s="16">
        <v>0.11145798000000001</v>
      </c>
      <c r="BJ27" s="17">
        <v>4.0881142816511531E-4</v>
      </c>
      <c r="BK27" s="16">
        <v>0.14455325999999999</v>
      </c>
      <c r="BL27" s="17">
        <v>5.1502670109128076E-4</v>
      </c>
      <c r="BM27" s="16">
        <v>4.7425810000000013E-2</v>
      </c>
      <c r="BN27" s="17">
        <v>1.6672393291331609E-4</v>
      </c>
      <c r="BO27" s="1"/>
      <c r="BP27" s="16">
        <v>8.7053369999999991E-2</v>
      </c>
      <c r="BQ27" s="17">
        <v>3.181690499229863E-4</v>
      </c>
      <c r="BR27" s="16">
        <v>0.11145798000000001</v>
      </c>
      <c r="BS27" s="17">
        <v>4.0881142816511531E-4</v>
      </c>
      <c r="BT27" s="16">
        <v>0.14455325999999999</v>
      </c>
      <c r="BU27" s="17">
        <v>5.1502670109128076E-4</v>
      </c>
      <c r="BV27" s="16">
        <v>4.7425810000000013E-2</v>
      </c>
      <c r="BW27" s="17">
        <v>1.6672393291331609E-4</v>
      </c>
      <c r="BX27" s="16">
        <v>9.2371120000000001E-2</v>
      </c>
      <c r="BY27" s="17">
        <v>2.8448373244472345E-4</v>
      </c>
      <c r="BZ27" s="16">
        <v>0.16426108000000003</v>
      </c>
      <c r="CA27" s="17">
        <v>4.7447042050795116E-4</v>
      </c>
      <c r="CB27" s="16">
        <v>-0.15530188000000003</v>
      </c>
      <c r="CC27" s="17">
        <v>-4.638843680361562E-4</v>
      </c>
      <c r="CD27" s="16">
        <v>-10.232900040000001</v>
      </c>
      <c r="CE27" s="17">
        <v>-2.9269696619059402E-2</v>
      </c>
    </row>
    <row r="28" spans="1:83" ht="14.4" outlineLevel="1">
      <c r="A28" s="1"/>
      <c r="B28" s="31" t="s">
        <v>32</v>
      </c>
      <c r="C28" s="16">
        <v>-0.10768999999999999</v>
      </c>
      <c r="D28" s="17">
        <v>-1.8010698733692272E-3</v>
      </c>
      <c r="E28" s="16">
        <v>-9.9229999999999999E-2</v>
      </c>
      <c r="F28" s="17">
        <v>-1.7027536973633765E-3</v>
      </c>
      <c r="G28" s="16">
        <v>-0.2142</v>
      </c>
      <c r="H28" s="17">
        <v>-3.5363453638814135E-3</v>
      </c>
      <c r="I28" s="16">
        <v>-0.21371743999999998</v>
      </c>
      <c r="J28" s="17">
        <v>-3.5127856767149137E-3</v>
      </c>
      <c r="K28" s="16">
        <v>-0.19025</v>
      </c>
      <c r="L28" s="17">
        <v>-2.4344225677372538E-3</v>
      </c>
      <c r="M28" s="16">
        <v>-0.16486000000000003</v>
      </c>
      <c r="N28" s="17">
        <v>-2.3331264771265601E-3</v>
      </c>
      <c r="O28" s="16">
        <v>-0.25964999999999994</v>
      </c>
      <c r="P28" s="17">
        <v>-3.2715466566393095E-3</v>
      </c>
      <c r="Q28" s="16">
        <v>-0.15024000000000004</v>
      </c>
      <c r="R28" s="17">
        <v>-2.0559032160024373E-3</v>
      </c>
      <c r="S28" s="16">
        <v>-9.8000000000000004E-2</v>
      </c>
      <c r="T28" s="17">
        <v>-9.7369048565296883E-4</v>
      </c>
      <c r="U28" s="16">
        <v>-0.31992830999999999</v>
      </c>
      <c r="V28" s="17">
        <v>-2.3693244457852185E-3</v>
      </c>
      <c r="W28" s="16">
        <v>-0.13733816999999998</v>
      </c>
      <c r="X28" s="17">
        <v>-7.1539462973021757E-4</v>
      </c>
      <c r="Y28" s="16">
        <v>-0.22261493999999993</v>
      </c>
      <c r="Z28" s="17">
        <v>-1.1930959779046116E-3</v>
      </c>
      <c r="AA28" s="16">
        <v>-0.20491166000000002</v>
      </c>
      <c r="AB28" s="17">
        <v>-9.4800050741409799E-4</v>
      </c>
      <c r="AC28" s="16">
        <v>-0.33496895000000004</v>
      </c>
      <c r="AD28" s="17">
        <v>-2.6739506181534698E-3</v>
      </c>
      <c r="AE28" s="16">
        <v>-0.31059621999999998</v>
      </c>
      <c r="AF28" s="17">
        <v>-2.6653462631159625E-3</v>
      </c>
      <c r="AG28" s="16">
        <v>-0.25950878999999993</v>
      </c>
      <c r="AH28" s="17">
        <v>-2.3182078631141258E-3</v>
      </c>
      <c r="AI28" s="16">
        <v>-0.2518391755678005</v>
      </c>
      <c r="AJ28" s="17">
        <v>-1.9896170164546297E-3</v>
      </c>
      <c r="AK28" s="16">
        <v>-0.67543685062752901</v>
      </c>
      <c r="AL28" s="17">
        <v>-5.2326087443047972E-3</v>
      </c>
      <c r="AM28" s="16">
        <v>-0.52487911937247134</v>
      </c>
      <c r="AN28" s="17">
        <v>-2.3454600607857768E-3</v>
      </c>
      <c r="AO28" s="16">
        <v>-0.36501760188258681</v>
      </c>
      <c r="AP28" s="17">
        <v>-1.5825980260890061E-3</v>
      </c>
      <c r="AQ28" s="16">
        <v>-0.49066003452000012</v>
      </c>
      <c r="AR28" s="17">
        <v>-1.9695149407977343E-3</v>
      </c>
      <c r="AS28" s="16">
        <v>-0.50268682031999989</v>
      </c>
      <c r="AT28" s="17">
        <v>-2.0072877790843846E-3</v>
      </c>
      <c r="AU28" s="16">
        <v>-0.18816360911999963</v>
      </c>
      <c r="AV28" s="17">
        <v>-7.8367475606987592E-4</v>
      </c>
      <c r="AW28" s="16">
        <v>-0.39770675604000005</v>
      </c>
      <c r="AX28" s="17">
        <v>-1.6422069839088455E-3</v>
      </c>
      <c r="AY28" s="16">
        <v>-0.1822969877050139</v>
      </c>
      <c r="AZ28" s="17">
        <v>-7.0019037705571733E-4</v>
      </c>
      <c r="BA28" s="16">
        <v>-0.51556044135739099</v>
      </c>
      <c r="BB28" s="17">
        <v>-7.0019037705571733E-4</v>
      </c>
      <c r="BC28" s="16">
        <v>-0.29845894969367703</v>
      </c>
      <c r="BD28" s="17">
        <v>-1.2064278478876611E-3</v>
      </c>
      <c r="BE28" s="16">
        <v>-0.18493376054958677</v>
      </c>
      <c r="BF28" s="17">
        <v>-7.190917087152314E-4</v>
      </c>
      <c r="BG28" s="16">
        <v>-0.59141120000000003</v>
      </c>
      <c r="BH28" s="17">
        <v>-2.161533087321183E-3</v>
      </c>
      <c r="BI28" s="16">
        <v>-0.92853902999999982</v>
      </c>
      <c r="BJ28" s="17">
        <v>-3.4057441823488166E-3</v>
      </c>
      <c r="BK28" s="16">
        <v>-0.99203852000000015</v>
      </c>
      <c r="BL28" s="17">
        <v>-3.5345195695418883E-3</v>
      </c>
      <c r="BM28" s="16">
        <v>-1.2020477200000008</v>
      </c>
      <c r="BN28" s="17">
        <v>-4.2257606865941698E-3</v>
      </c>
      <c r="BO28" s="1"/>
      <c r="BP28" s="16">
        <v>-0.59141120000000003</v>
      </c>
      <c r="BQ28" s="17">
        <v>-2.161533087321183E-3</v>
      </c>
      <c r="BR28" s="16">
        <v>-0.92853902999999982</v>
      </c>
      <c r="BS28" s="17">
        <v>-3.4057441823488166E-3</v>
      </c>
      <c r="BT28" s="16">
        <v>-0.99203852000000015</v>
      </c>
      <c r="BU28" s="17">
        <v>-3.5345195695418883E-3</v>
      </c>
      <c r="BV28" s="16">
        <v>-1.2020477200000008</v>
      </c>
      <c r="BW28" s="17">
        <v>-4.2257606865941698E-3</v>
      </c>
      <c r="BX28" s="16">
        <v>-1.2060824600000002</v>
      </c>
      <c r="BY28" s="17">
        <v>-3.7144817542205176E-3</v>
      </c>
      <c r="BZ28" s="16">
        <v>-1.6827941799999997</v>
      </c>
      <c r="CA28" s="17">
        <v>-4.8607744586418927E-3</v>
      </c>
      <c r="CB28" s="16">
        <v>-2.9485563199999976</v>
      </c>
      <c r="CC28" s="17">
        <v>-8.8072931578304977E-3</v>
      </c>
      <c r="CD28" s="16">
        <v>-1.6684422100000007</v>
      </c>
      <c r="CE28" s="17">
        <v>-4.7723320976692562E-3</v>
      </c>
    </row>
    <row r="29" spans="1:83" ht="14.4" outlineLevel="1">
      <c r="A29" s="1"/>
      <c r="B29" s="31" t="s">
        <v>33</v>
      </c>
      <c r="C29" s="16">
        <v>1.2681600000000002</v>
      </c>
      <c r="D29" s="17">
        <v>2.1209441643717332E-2</v>
      </c>
      <c r="E29" s="16">
        <v>1.2034199999999997</v>
      </c>
      <c r="F29" s="17">
        <v>2.0650285745047205E-2</v>
      </c>
      <c r="G29" s="16">
        <v>1.8200800000000004</v>
      </c>
      <c r="H29" s="17">
        <v>3.0048699672704408E-2</v>
      </c>
      <c r="I29" s="16">
        <v>2.8835269499999989</v>
      </c>
      <c r="J29" s="17">
        <v>4.7395346717523094E-2</v>
      </c>
      <c r="K29" s="16">
        <v>1.26902</v>
      </c>
      <c r="L29" s="17">
        <v>1.6238270312272957E-2</v>
      </c>
      <c r="M29" s="16">
        <v>3.5853099999999998</v>
      </c>
      <c r="N29" s="17">
        <v>5.0739910770997362E-2</v>
      </c>
      <c r="O29" s="16">
        <v>0.43562000000000012</v>
      </c>
      <c r="P29" s="17">
        <v>5.4887392819765717E-3</v>
      </c>
      <c r="Q29" s="16">
        <v>1.7640500000000001</v>
      </c>
      <c r="R29" s="17">
        <v>2.4139483946945546E-2</v>
      </c>
      <c r="S29" s="16">
        <v>1.0840000000000001</v>
      </c>
      <c r="T29" s="17">
        <v>1.0770209045385901E-2</v>
      </c>
      <c r="U29" s="16">
        <v>1.36960273</v>
      </c>
      <c r="V29" s="17">
        <v>1.0143001190495372E-2</v>
      </c>
      <c r="W29" s="16">
        <v>1.5591286899999997</v>
      </c>
      <c r="X29" s="17">
        <v>8.121502506435823E-3</v>
      </c>
      <c r="Y29" s="16">
        <v>2.5241037100000003</v>
      </c>
      <c r="Z29" s="17">
        <v>1.3527834134650215E-2</v>
      </c>
      <c r="AA29" s="16">
        <v>1.32641663</v>
      </c>
      <c r="AB29" s="17">
        <v>6.1365157955506179E-3</v>
      </c>
      <c r="AC29" s="16">
        <v>1.9498449199999996</v>
      </c>
      <c r="AD29" s="17">
        <v>1.5564992006385671E-2</v>
      </c>
      <c r="AE29" s="16">
        <v>1.2619446700000005</v>
      </c>
      <c r="AF29" s="17">
        <v>1.082923517370433E-2</v>
      </c>
      <c r="AG29" s="16">
        <v>2.0434169899999999</v>
      </c>
      <c r="AH29" s="17">
        <v>1.8253968714658952E-2</v>
      </c>
      <c r="AI29" s="16">
        <v>1.50968423</v>
      </c>
      <c r="AJ29" s="17">
        <v>1.1927030124320535E-2</v>
      </c>
      <c r="AK29" s="16">
        <v>2.3402849300000002</v>
      </c>
      <c r="AL29" s="17">
        <v>1.8130185490331959E-2</v>
      </c>
      <c r="AM29" s="16">
        <v>2.6427403000000012</v>
      </c>
      <c r="AN29" s="17">
        <v>1.1809274928081884E-2</v>
      </c>
      <c r="AO29" s="16">
        <v>2.7211473299999964</v>
      </c>
      <c r="AP29" s="17">
        <v>1.1798012947716988E-2</v>
      </c>
      <c r="AQ29" s="16">
        <v>2.0195226900000001</v>
      </c>
      <c r="AR29" s="17">
        <v>8.1063869714314441E-3</v>
      </c>
      <c r="AS29" s="16">
        <v>2.0847729699999999</v>
      </c>
      <c r="AT29" s="17">
        <v>8.3247444247345464E-3</v>
      </c>
      <c r="AU29" s="16">
        <v>1.7319576799999989</v>
      </c>
      <c r="AV29" s="17">
        <v>7.2133581979273529E-3</v>
      </c>
      <c r="AW29" s="16">
        <v>2.6360691900000006</v>
      </c>
      <c r="AX29" s="17">
        <v>1.0884832022942905E-2</v>
      </c>
      <c r="AY29" s="16">
        <v>1.6818175299999998</v>
      </c>
      <c r="AZ29" s="17">
        <v>6.4597471702338314E-3</v>
      </c>
      <c r="BA29" s="16">
        <v>2.6286848399999991</v>
      </c>
      <c r="BB29" s="17">
        <v>6.4597471702338314E-3</v>
      </c>
      <c r="BC29" s="16">
        <v>2.5594702500000022</v>
      </c>
      <c r="BD29" s="17">
        <v>1.0345865616055985E-2</v>
      </c>
      <c r="BE29" s="16">
        <v>2.4949778199999999</v>
      </c>
      <c r="BF29" s="17">
        <v>9.7014079985105889E-3</v>
      </c>
      <c r="BG29" s="16">
        <v>1.0610615999999997</v>
      </c>
      <c r="BH29" s="17">
        <v>3.8780458606227841E-3</v>
      </c>
      <c r="BI29" s="16">
        <v>0.72304037000000054</v>
      </c>
      <c r="BJ29" s="17">
        <v>2.6520054129882272E-3</v>
      </c>
      <c r="BK29" s="16">
        <v>1.3649183499999997</v>
      </c>
      <c r="BL29" s="17">
        <v>4.8630476757110424E-3</v>
      </c>
      <c r="BM29" s="16">
        <v>1.3908160199999999</v>
      </c>
      <c r="BN29" s="17">
        <v>4.8893696662902593E-3</v>
      </c>
      <c r="BO29" s="1"/>
      <c r="BP29" s="16">
        <v>1.0610615999999997</v>
      </c>
      <c r="BQ29" s="17">
        <v>3.8780458606227841E-3</v>
      </c>
      <c r="BR29" s="16">
        <v>0.72304037000000054</v>
      </c>
      <c r="BS29" s="17">
        <v>2.6520054129882272E-3</v>
      </c>
      <c r="BT29" s="16">
        <v>1.3649183499999997</v>
      </c>
      <c r="BU29" s="17">
        <v>4.8630476757110424E-3</v>
      </c>
      <c r="BV29" s="16">
        <v>1.3908160199999999</v>
      </c>
      <c r="BW29" s="17">
        <v>4.8893696662902593E-3</v>
      </c>
      <c r="BX29" s="16">
        <v>1.0779109</v>
      </c>
      <c r="BY29" s="17">
        <v>3.3197401533601742E-3</v>
      </c>
      <c r="BZ29" s="16">
        <v>0.14959095999999983</v>
      </c>
      <c r="CA29" s="17">
        <v>4.320955742856921E-4</v>
      </c>
      <c r="CB29" s="16">
        <v>0.49215535999999993</v>
      </c>
      <c r="CC29" s="17">
        <v>1.4700606209609752E-3</v>
      </c>
      <c r="CD29" s="16">
        <v>0.64704903000000025</v>
      </c>
      <c r="CE29" s="17">
        <v>1.8507880201824654E-3</v>
      </c>
    </row>
    <row r="30" spans="1:83" ht="14.4">
      <c r="A30" s="1"/>
      <c r="B30" s="33" t="s">
        <v>34</v>
      </c>
      <c r="C30" s="12">
        <v>1.02868231</v>
      </c>
      <c r="D30" s="13">
        <v>1.720427818561486E-2</v>
      </c>
      <c r="E30" s="12">
        <v>1.9688005900000001</v>
      </c>
      <c r="F30" s="13">
        <v>3.3783961342272469E-2</v>
      </c>
      <c r="G30" s="12">
        <v>2.1667302300000002</v>
      </c>
      <c r="H30" s="13">
        <v>3.5771738579095283E-2</v>
      </c>
      <c r="I30" s="12">
        <v>0.76790179000000003</v>
      </c>
      <c r="J30" s="13">
        <v>1.2621685946807824E-2</v>
      </c>
      <c r="K30" s="12">
        <v>1.13519294</v>
      </c>
      <c r="L30" s="13">
        <v>1.4525830811416569E-2</v>
      </c>
      <c r="M30" s="12">
        <v>0.97164896999999995</v>
      </c>
      <c r="N30" s="13">
        <v>1.3750939817904586E-2</v>
      </c>
      <c r="O30" s="12">
        <v>2.2378233699999996</v>
      </c>
      <c r="P30" s="13">
        <v>2.8196200902263869E-2</v>
      </c>
      <c r="Q30" s="12">
        <v>0.88929554000000088</v>
      </c>
      <c r="R30" s="13">
        <v>1.2169232965006826E-2</v>
      </c>
      <c r="S30" s="12">
        <v>2.3718102499999998</v>
      </c>
      <c r="T30" s="13">
        <v>2.3565398716318256E-2</v>
      </c>
      <c r="U30" s="12">
        <v>0.88929554000000088</v>
      </c>
      <c r="V30" s="13">
        <v>7.0048902572782748E-3</v>
      </c>
      <c r="W30" s="12">
        <v>2.6920568300000003</v>
      </c>
      <c r="X30" s="13">
        <v>1.4022926030764453E-2</v>
      </c>
      <c r="Y30" s="12">
        <v>1.4547030999999988</v>
      </c>
      <c r="Z30" s="13">
        <v>7.7964238054075308E-3</v>
      </c>
      <c r="AA30" s="12">
        <v>2.8670910099999998</v>
      </c>
      <c r="AB30" s="13">
        <v>1.3264270721746133E-2</v>
      </c>
      <c r="AC30" s="12">
        <v>1.209906960000001</v>
      </c>
      <c r="AD30" s="13">
        <v>9.6583025489383051E-3</v>
      </c>
      <c r="AE30" s="12">
        <v>2.9346583599999994</v>
      </c>
      <c r="AF30" s="13">
        <v>2.5183438141481624E-2</v>
      </c>
      <c r="AG30" s="12">
        <v>1.2044856299999998</v>
      </c>
      <c r="AH30" s="13">
        <v>1.0759743662147134E-2</v>
      </c>
      <c r="AI30" s="12">
        <v>4.5638820599999992</v>
      </c>
      <c r="AJ30" s="13">
        <v>3.6056254501291345E-2</v>
      </c>
      <c r="AK30" s="12">
        <v>1.4021887700000004</v>
      </c>
      <c r="AL30" s="13">
        <v>1.0862755285340586E-2</v>
      </c>
      <c r="AM30" s="12">
        <v>3.5182695600000002</v>
      </c>
      <c r="AN30" s="13">
        <v>1.5721640338682414E-2</v>
      </c>
      <c r="AO30" s="12">
        <v>1.4804679100000016</v>
      </c>
      <c r="AP30" s="13">
        <v>6.4188290645988471E-3</v>
      </c>
      <c r="AQ30" s="12">
        <v>4.0728124100000009</v>
      </c>
      <c r="AR30" s="13">
        <v>1.6348315184073672E-2</v>
      </c>
      <c r="AS30" s="12">
        <v>1.6831973199999997</v>
      </c>
      <c r="AT30" s="13">
        <v>6.7212054775432593E-3</v>
      </c>
      <c r="AU30" s="12">
        <v>3.7467449300000002</v>
      </c>
      <c r="AV30" s="13">
        <v>1.5604661458216615E-2</v>
      </c>
      <c r="AW30" s="12">
        <v>1.6113890000000008</v>
      </c>
      <c r="AX30" s="13">
        <v>6.6537322522319496E-3</v>
      </c>
      <c r="AY30" s="12">
        <v>4.3005059999999995</v>
      </c>
      <c r="AZ30" s="13">
        <v>1.6517952137217653E-2</v>
      </c>
      <c r="BA30" s="12">
        <v>1.5844230000000001</v>
      </c>
      <c r="BB30" s="13">
        <v>1.6517952137217653E-2</v>
      </c>
      <c r="BC30" s="12">
        <v>3.5674250000000001</v>
      </c>
      <c r="BD30" s="13">
        <v>1.4420210449939198E-2</v>
      </c>
      <c r="BE30" s="12">
        <v>1.71825458</v>
      </c>
      <c r="BF30" s="13">
        <v>6.6812172005158155E-3</v>
      </c>
      <c r="BG30" s="12">
        <v>3.2663997799999995</v>
      </c>
      <c r="BH30" s="13">
        <v>1.1938277802125885E-2</v>
      </c>
      <c r="BI30" s="12">
        <v>1.4627167600000002</v>
      </c>
      <c r="BJ30" s="13">
        <v>5.3650292931618736E-3</v>
      </c>
      <c r="BK30" s="12">
        <v>2.4200469599999996</v>
      </c>
      <c r="BL30" s="13">
        <v>8.6223500064597815E-3</v>
      </c>
      <c r="BM30" s="12">
        <v>1.6278364999999999</v>
      </c>
      <c r="BN30" s="13">
        <v>5.7226076564606317E-3</v>
      </c>
      <c r="BO30" s="1"/>
      <c r="BP30" s="12">
        <v>3.2663997799999995</v>
      </c>
      <c r="BQ30" s="13">
        <v>1.1938277802125885E-2</v>
      </c>
      <c r="BR30" s="12">
        <v>1.4627167600000002</v>
      </c>
      <c r="BS30" s="13">
        <v>5.3650292931618736E-3</v>
      </c>
      <c r="BT30" s="12">
        <v>2.4200469599999996</v>
      </c>
      <c r="BU30" s="13">
        <v>8.6223500064597815E-3</v>
      </c>
      <c r="BV30" s="12">
        <v>1.6278364999999999</v>
      </c>
      <c r="BW30" s="13">
        <v>5.7226076564606317E-3</v>
      </c>
      <c r="BX30" s="12">
        <v>2.9111591499999987</v>
      </c>
      <c r="BY30" s="13">
        <v>8.9657613844306341E-3</v>
      </c>
      <c r="BZ30" s="12">
        <v>1.7446855200000009</v>
      </c>
      <c r="CA30" s="13">
        <v>5.0395484574223774E-3</v>
      </c>
      <c r="CB30" s="12">
        <v>2.6106943400000002</v>
      </c>
      <c r="CC30" s="13">
        <v>7.7981045306500458E-3</v>
      </c>
      <c r="CD30" s="12">
        <v>1.4580533700000009</v>
      </c>
      <c r="CE30" s="13">
        <v>4.1705459476272955E-3</v>
      </c>
    </row>
    <row r="31" spans="1:83" ht="14.4">
      <c r="A31" s="1"/>
      <c r="B31" s="35" t="s">
        <v>35</v>
      </c>
      <c r="C31" s="36">
        <v>30.331343620000009</v>
      </c>
      <c r="D31" s="37">
        <v>0.50727894152467212</v>
      </c>
      <c r="E31" s="36">
        <v>16.498153510000002</v>
      </c>
      <c r="F31" s="37">
        <v>0.28310281052928621</v>
      </c>
      <c r="G31" s="36">
        <v>20.116693527783934</v>
      </c>
      <c r="H31" s="37">
        <v>0.33211753451728271</v>
      </c>
      <c r="I31" s="36">
        <v>16.960983042216043</v>
      </c>
      <c r="J31" s="37">
        <v>0.27878070359490115</v>
      </c>
      <c r="K31" s="36">
        <v>46.122679200000022</v>
      </c>
      <c r="L31" s="37">
        <v>0.59018181933763825</v>
      </c>
      <c r="M31" s="36">
        <v>23.567771339999982</v>
      </c>
      <c r="N31" s="37">
        <v>0.33353506805907107</v>
      </c>
      <c r="O31" s="36">
        <v>37.216142979999972</v>
      </c>
      <c r="P31" s="37">
        <v>0.46891718905923147</v>
      </c>
      <c r="Q31" s="36">
        <v>23.044247300000031</v>
      </c>
      <c r="R31" s="37">
        <v>0.31534040291816784</v>
      </c>
      <c r="S31" s="36">
        <v>57.517810249999989</v>
      </c>
      <c r="T31" s="37">
        <v>0.57147494485732442</v>
      </c>
      <c r="U31" s="36">
        <v>42.969394539999925</v>
      </c>
      <c r="V31" s="37">
        <v>0.31864160425036603</v>
      </c>
      <c r="W31" s="36">
        <v>67.020836310000035</v>
      </c>
      <c r="X31" s="37">
        <v>0.34911158621235466</v>
      </c>
      <c r="Y31" s="36">
        <v>43.215420890000146</v>
      </c>
      <c r="Z31" s="37">
        <v>0.2316113413022238</v>
      </c>
      <c r="AA31" s="36">
        <v>89.589829289999983</v>
      </c>
      <c r="AB31" s="37">
        <v>0.41447716360339082</v>
      </c>
      <c r="AC31" s="36">
        <v>58.179598720000101</v>
      </c>
      <c r="AD31" s="37">
        <v>0.46442923728084373</v>
      </c>
      <c r="AE31" s="36">
        <v>60.951027639999928</v>
      </c>
      <c r="AF31" s="37">
        <v>0.52304433631984182</v>
      </c>
      <c r="AG31" s="36">
        <v>37.683552576666841</v>
      </c>
      <c r="AH31" s="37">
        <v>0.33662947560775752</v>
      </c>
      <c r="AI31" s="36">
        <v>82.021100420135738</v>
      </c>
      <c r="AJ31" s="37">
        <v>0.64799520065257532</v>
      </c>
      <c r="AK31" s="36">
        <v>50.539601465574158</v>
      </c>
      <c r="AL31" s="37">
        <v>0.39153025233483529</v>
      </c>
      <c r="AM31" s="36">
        <v>54.663712477183772</v>
      </c>
      <c r="AN31" s="37">
        <v>0.24426872713625433</v>
      </c>
      <c r="AO31" s="36">
        <v>33.642643955431232</v>
      </c>
      <c r="AP31" s="37">
        <v>0.14586360121177669</v>
      </c>
      <c r="AQ31" s="36">
        <v>96.684743402319981</v>
      </c>
      <c r="AR31" s="37">
        <v>0.3880936560572929</v>
      </c>
      <c r="AS31" s="36">
        <v>63.038348834220024</v>
      </c>
      <c r="AT31" s="26">
        <v>0.25171956397829959</v>
      </c>
      <c r="AU31" s="24">
        <v>65.955904776439951</v>
      </c>
      <c r="AV31" s="26">
        <v>0.27469699283925303</v>
      </c>
      <c r="AW31" s="24">
        <v>38.875874791559895</v>
      </c>
      <c r="AX31" s="26">
        <v>0.16052589532033107</v>
      </c>
      <c r="AY31" s="24">
        <v>100.61576605408432</v>
      </c>
      <c r="AZ31" s="26">
        <v>0.38645833953745296</v>
      </c>
      <c r="BA31" s="24">
        <v>55.813618008406181</v>
      </c>
      <c r="BB31" s="26">
        <v>0.37767528746956353</v>
      </c>
      <c r="BC31" s="24">
        <v>64.494116641456884</v>
      </c>
      <c r="BD31" s="26">
        <v>0.26069748761438127</v>
      </c>
      <c r="BE31" s="24">
        <v>46.03038173699855</v>
      </c>
      <c r="BF31" s="26">
        <v>0.17898336008366339</v>
      </c>
      <c r="BG31" s="24">
        <v>103.48239212999995</v>
      </c>
      <c r="BH31" s="26">
        <v>0.37821504656005855</v>
      </c>
      <c r="BI31" s="24">
        <v>62.828460387921012</v>
      </c>
      <c r="BJ31" s="26">
        <v>0.23044552413924388</v>
      </c>
      <c r="BK31" s="24">
        <v>80.089432934490304</v>
      </c>
      <c r="BL31" s="26">
        <v>0.28534947213588896</v>
      </c>
      <c r="BM31" s="24">
        <v>61.52761698758863</v>
      </c>
      <c r="BN31" s="26">
        <v>0.21629838872451376</v>
      </c>
      <c r="BO31" s="1"/>
      <c r="BP31" s="24">
        <v>122.29851479999995</v>
      </c>
      <c r="BQ31" s="26">
        <v>0.4469855935606889</v>
      </c>
      <c r="BR31" s="24">
        <v>83.195730347921099</v>
      </c>
      <c r="BS31" s="26">
        <v>0.30514966573746849</v>
      </c>
      <c r="BT31" s="24">
        <v>105.28299528449038</v>
      </c>
      <c r="BU31" s="26">
        <v>0.37511124787071526</v>
      </c>
      <c r="BV31" s="24">
        <v>84.78257077758839</v>
      </c>
      <c r="BW31" s="26">
        <v>0.2980504422073364</v>
      </c>
      <c r="BX31" s="24">
        <v>147.87421781999967</v>
      </c>
      <c r="BY31" s="26">
        <v>0.45542166661806788</v>
      </c>
      <c r="BZ31" s="24">
        <v>129.21320355000023</v>
      </c>
      <c r="CA31" s="26">
        <v>0.37323414057394538</v>
      </c>
      <c r="CB31" s="24">
        <v>130.1099233761999</v>
      </c>
      <c r="CC31" s="26">
        <v>0.38863637439933879</v>
      </c>
      <c r="CD31" s="24">
        <v>95.945528420000301</v>
      </c>
      <c r="CE31" s="26">
        <v>0.27443798901887351</v>
      </c>
    </row>
    <row r="32" spans="1:83" ht="14.4" collapsed="1">
      <c r="A32" s="1"/>
      <c r="B32" s="263"/>
      <c r="C32" s="263"/>
      <c r="D32" s="263"/>
      <c r="E32" s="263"/>
      <c r="F32" s="263"/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B32" s="263"/>
      <c r="AC32" s="263"/>
      <c r="AD32" s="263"/>
      <c r="AE32" s="263"/>
      <c r="AF32" s="263"/>
      <c r="AG32" s="263"/>
      <c r="AH32" s="263"/>
      <c r="AI32" s="263"/>
      <c r="AJ32" s="263"/>
      <c r="AK32" s="263"/>
      <c r="AL32" s="263"/>
      <c r="AM32" s="263"/>
      <c r="AN32" s="263"/>
      <c r="AO32" s="263"/>
      <c r="AP32" s="263"/>
      <c r="AQ32" s="263"/>
      <c r="AR32" s="263"/>
      <c r="AS32" s="263"/>
      <c r="AT32" s="263"/>
      <c r="AU32" s="263"/>
      <c r="AV32" s="263"/>
      <c r="AW32" s="263"/>
      <c r="AX32" s="263"/>
      <c r="AY32" s="263"/>
      <c r="AZ32" s="263"/>
      <c r="BA32" s="263"/>
      <c r="BB32" s="263"/>
      <c r="BC32" s="263"/>
      <c r="BE32" s="263"/>
      <c r="BG32" s="263"/>
      <c r="BI32" s="263"/>
    </row>
    <row r="33" spans="1:83" ht="14.4" hidden="1" outlineLevel="1">
      <c r="A33" s="1"/>
      <c r="B33" s="33" t="s">
        <v>144</v>
      </c>
      <c r="C33" s="12">
        <v>-18.683341179999999</v>
      </c>
      <c r="D33" s="13"/>
      <c r="E33" s="12">
        <v>-21.15206882</v>
      </c>
      <c r="F33" s="13"/>
      <c r="G33" s="12">
        <v>-22.601203870638937</v>
      </c>
      <c r="H33" s="13"/>
      <c r="I33" s="12">
        <v>-21.751174069361063</v>
      </c>
      <c r="J33" s="13"/>
      <c r="K33" s="12">
        <v>-26.190150799999998</v>
      </c>
      <c r="L33" s="13"/>
      <c r="M33" s="12">
        <v>-29.075870040000009</v>
      </c>
      <c r="N33" s="13"/>
      <c r="O33" s="12">
        <v>-29.607799160000003</v>
      </c>
      <c r="P33" s="13"/>
      <c r="Q33" s="12">
        <v>-31.620179999999998</v>
      </c>
      <c r="R33" s="13"/>
      <c r="S33" s="12">
        <v>-33.549999999999997</v>
      </c>
      <c r="T33" s="13"/>
      <c r="U33" s="12">
        <v>-33.490898720000004</v>
      </c>
      <c r="V33" s="13"/>
      <c r="W33" s="12">
        <v>-75.88579267999998</v>
      </c>
      <c r="X33" s="13"/>
      <c r="Y33" s="12">
        <v>-73.612530219999996</v>
      </c>
      <c r="Z33" s="13"/>
      <c r="AA33" s="12">
        <v>-84.251873399999994</v>
      </c>
      <c r="AB33" s="13"/>
      <c r="AC33" s="12">
        <v>-90.867109790000001</v>
      </c>
      <c r="AD33" s="13"/>
      <c r="AE33" s="12">
        <v>-86.911313570000019</v>
      </c>
      <c r="AF33" s="13"/>
      <c r="AG33" s="12">
        <v>-84.737493430000015</v>
      </c>
      <c r="AH33" s="13"/>
      <c r="AI33" s="12">
        <v>-102.81621716891732</v>
      </c>
      <c r="AJ33" s="13"/>
      <c r="AK33" s="12">
        <v>-109.81563437278511</v>
      </c>
      <c r="AL33" s="13"/>
      <c r="AM33" s="12">
        <v>-112.69859969655514</v>
      </c>
      <c r="AN33" s="13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</row>
    <row r="34" spans="1:83" ht="14.4" hidden="1" outlineLevel="1">
      <c r="A34" s="1"/>
      <c r="B34" s="31" t="s">
        <v>81</v>
      </c>
      <c r="C34" s="16">
        <v>-17.67812</v>
      </c>
      <c r="D34" s="17">
        <v>-0.29565910808622903</v>
      </c>
      <c r="E34" s="16">
        <v>-18.223970000000001</v>
      </c>
      <c r="F34" s="17">
        <v>-0.31271724577385118</v>
      </c>
      <c r="G34" s="16">
        <v>-19.980590000000007</v>
      </c>
      <c r="H34" s="17">
        <v>-0.32987052667654226</v>
      </c>
      <c r="I34" s="16">
        <v>-20.308584209999992</v>
      </c>
      <c r="J34" s="17">
        <v>-0.33380384739423535</v>
      </c>
      <c r="K34" s="16">
        <v>-24.052589999999999</v>
      </c>
      <c r="L34" s="17">
        <v>-0.30777486417099287</v>
      </c>
      <c r="M34" s="16">
        <v>-25.53756000000001</v>
      </c>
      <c r="N34" s="17">
        <v>-0.36141184882450667</v>
      </c>
      <c r="O34" s="16">
        <v>-26.753030000000003</v>
      </c>
      <c r="P34" s="17">
        <v>-0.3370837121181251</v>
      </c>
      <c r="Q34" s="16">
        <v>-26.934820000000002</v>
      </c>
      <c r="R34" s="17">
        <v>-0.36857949321383626</v>
      </c>
      <c r="S34" s="16">
        <v>-28.463000000000001</v>
      </c>
      <c r="T34" s="17">
        <v>-0.28279747237898423</v>
      </c>
      <c r="U34" s="16">
        <v>-29.124610270000005</v>
      </c>
      <c r="V34" s="17">
        <v>-0.21569098116599386</v>
      </c>
      <c r="W34" s="16">
        <v>-69.447779199999985</v>
      </c>
      <c r="X34" s="17">
        <v>-0.36175353353237416</v>
      </c>
      <c r="Y34" s="16">
        <v>-66.216924759999998</v>
      </c>
      <c r="Z34" s="17">
        <v>-0.35488699276143965</v>
      </c>
      <c r="AA34" s="16">
        <v>-78.81448666</v>
      </c>
      <c r="AB34" s="17">
        <v>-0.36462626551003319</v>
      </c>
      <c r="AC34" s="16">
        <v>-82.140833600000008</v>
      </c>
      <c r="AD34" s="17">
        <v>-0.65570415640124646</v>
      </c>
      <c r="AE34" s="16">
        <v>-79.103414210000011</v>
      </c>
      <c r="AF34" s="17">
        <v>-0.67881698452201922</v>
      </c>
      <c r="AG34" s="16">
        <v>-76.829680000000025</v>
      </c>
      <c r="AH34" s="17">
        <v>-0.68632422160552709</v>
      </c>
      <c r="AI34" s="16">
        <v>-94.813708809999994</v>
      </c>
      <c r="AJ34" s="17">
        <v>-0.74906125314392757</v>
      </c>
      <c r="AK34" s="16">
        <v>-100.32230542999999</v>
      </c>
      <c r="AL34" s="17">
        <v>-0.77719682033060677</v>
      </c>
      <c r="AM34" s="16">
        <v>-109.1508181399999</v>
      </c>
      <c r="AN34" s="17">
        <v>-0.48774827403219512</v>
      </c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</row>
    <row r="35" spans="1:83" ht="14.4" hidden="1" outlineLevel="1">
      <c r="A35" s="1"/>
      <c r="B35" s="31" t="s">
        <v>24</v>
      </c>
      <c r="C35" s="16">
        <v>-1.0052211799999999</v>
      </c>
      <c r="D35" s="17">
        <v>-1.6811900672027719E-2</v>
      </c>
      <c r="E35" s="16">
        <v>-2.9280988199999998</v>
      </c>
      <c r="F35" s="17">
        <v>-5.024519895193328E-2</v>
      </c>
      <c r="G35" s="16">
        <v>-2.6206138706389308</v>
      </c>
      <c r="H35" s="17">
        <v>-4.326515271688753E-2</v>
      </c>
      <c r="I35" s="16">
        <v>-1.4425898593610706</v>
      </c>
      <c r="J35" s="17">
        <v>-2.3711256298679938E-2</v>
      </c>
      <c r="K35" s="16">
        <v>-2.1375608000000001</v>
      </c>
      <c r="L35" s="17">
        <v>-2.7352043371513791E-2</v>
      </c>
      <c r="M35" s="16">
        <v>-3.5383100399999998</v>
      </c>
      <c r="N35" s="17">
        <v>-5.007475942379435E-2</v>
      </c>
      <c r="O35" s="16">
        <v>-2.8547691600000009</v>
      </c>
      <c r="P35" s="17">
        <v>-3.5969614869535975E-2</v>
      </c>
      <c r="Q35" s="16">
        <v>-4.6853599999999975</v>
      </c>
      <c r="R35" s="17">
        <v>-6.4115060517366693E-2</v>
      </c>
      <c r="S35" s="16">
        <v>-5.0869999999999997</v>
      </c>
      <c r="T35" s="17">
        <v>-5.0542484699149508E-2</v>
      </c>
      <c r="U35" s="16">
        <v>-4.3662884500000025</v>
      </c>
      <c r="V35" s="17">
        <v>-3.2335850372024459E-2</v>
      </c>
      <c r="W35" s="16">
        <v>-6.4380134799999933</v>
      </c>
      <c r="X35" s="17">
        <v>-3.353561700816856E-2</v>
      </c>
      <c r="Y35" s="16">
        <v>-7.395605459999997</v>
      </c>
      <c r="Z35" s="17">
        <v>-3.9636455345249448E-2</v>
      </c>
      <c r="AA35" s="16">
        <v>-5.4373867400000009</v>
      </c>
      <c r="AB35" s="17">
        <v>-2.5155451810437181E-2</v>
      </c>
      <c r="AC35" s="16">
        <v>-8.7262761899999983</v>
      </c>
      <c r="AD35" s="17">
        <v>-6.9659088140642283E-2</v>
      </c>
      <c r="AE35" s="16">
        <v>-7.8078993600000057</v>
      </c>
      <c r="AF35" s="17">
        <v>-6.7002603515141076E-2</v>
      </c>
      <c r="AG35" s="16">
        <v>-7.9078134299999903</v>
      </c>
      <c r="AH35" s="17">
        <v>-7.0640980112717827E-2</v>
      </c>
      <c r="AI35" s="16">
        <v>-8.0025083589173232</v>
      </c>
      <c r="AJ35" s="17">
        <v>-6.322259739504188E-2</v>
      </c>
      <c r="AK35" s="16">
        <v>-9.4933289427851282</v>
      </c>
      <c r="AL35" s="17">
        <v>-7.3544811765049206E-2</v>
      </c>
      <c r="AM35" s="16">
        <v>-3.5477815565552433</v>
      </c>
      <c r="AN35" s="17">
        <v>-1.5853516815912308E-2</v>
      </c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</row>
    <row r="36" spans="1:83" ht="15" customHeight="1" collapsed="1"/>
  </sheetData>
  <mergeCells count="1">
    <mergeCell ref="B5:B6"/>
  </mergeCells>
  <hyperlinks>
    <hyperlink ref="B3" location="Sumário!B3" display="Voltar" xr:uid="{00000000-0004-0000-1000-000000000000}"/>
  </hyperlinks>
  <pageMargins left="0.51181102362204722" right="0.51181102362204722" top="0.78740157480314965" bottom="0.78740157480314965" header="0.31496062992125984" footer="0.31496062992125984"/>
  <pageSetup paperSize="9" scale="6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Planilha8">
    <tabColor rgb="FF57349E"/>
    <outlinePr summaryBelow="0"/>
    <pageSetUpPr fitToPage="1"/>
  </sheetPr>
  <dimension ref="A1:CE31"/>
  <sheetViews>
    <sheetView showGridLines="0" zoomScale="85" zoomScaleNormal="8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9.109375" defaultRowHeight="15" customHeight="1" outlineLevelRow="1" outlineLevelCol="2"/>
  <cols>
    <col min="1" max="1" width="0.44140625" customWidth="1"/>
    <col min="2" max="2" width="35.6640625" bestFit="1" customWidth="1"/>
    <col min="3" max="3" width="12" hidden="1" customWidth="1"/>
    <col min="4" max="4" width="11" hidden="1" customWidth="1"/>
    <col min="5" max="5" width="12" hidden="1" customWidth="1"/>
    <col min="6" max="6" width="11" hidden="1" customWidth="1"/>
    <col min="7" max="7" width="12" hidden="1" customWidth="1"/>
    <col min="8" max="8" width="11" hidden="1" customWidth="1"/>
    <col min="9" max="9" width="12" hidden="1" customWidth="1"/>
    <col min="10" max="10" width="11" hidden="1" customWidth="1"/>
    <col min="11" max="11" width="12" hidden="1" customWidth="1"/>
    <col min="12" max="12" width="11" hidden="1" customWidth="1" collapsed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2" width="9.109375" hidden="1" customWidth="1" outlineLevel="1"/>
    <col min="43" max="43" width="9.109375" hidden="1" customWidth="1" outlineLevel="1" collapsed="1"/>
    <col min="44" max="44" width="9.109375" hidden="1" customWidth="1" outlineLevel="1"/>
    <col min="45" max="46" width="9.109375" hidden="1" customWidth="1" outlineLevel="2"/>
    <col min="47" max="47" width="9.109375" hidden="1" customWidth="1" outlineLevel="2" collapsed="1"/>
    <col min="48" max="48" width="9.109375" hidden="1" customWidth="1" outlineLevel="2"/>
    <col min="49" max="50" width="9.109375" hidden="1" customWidth="1" outlineLevel="1"/>
    <col min="51" max="51" width="9.109375" hidden="1" customWidth="1" outlineLevel="1" collapsed="1"/>
    <col min="52" max="52" width="9.109375" hidden="1" customWidth="1" outlineLevel="1"/>
    <col min="53" max="53" width="9.109375" hidden="1" customWidth="1" outlineLevel="1" collapsed="1"/>
    <col min="54" max="54" width="9.109375" hidden="1" customWidth="1" outlineLevel="1"/>
    <col min="55" max="55" width="9.109375" hidden="1" customWidth="1" outlineLevel="1" collapsed="1"/>
    <col min="56" max="56" width="9.109375" hidden="1" customWidth="1" outlineLevel="1"/>
    <col min="57" max="57" width="9.109375" hidden="1" customWidth="1" outlineLevel="1" collapsed="1"/>
    <col min="58" max="58" width="9.109375" hidden="1" customWidth="1" outlineLevel="1"/>
    <col min="59" max="59" width="9.109375" hidden="1" customWidth="1" collapsed="1"/>
    <col min="60" max="66" width="9.109375" hidden="1" customWidth="1"/>
    <col min="67" max="67" width="1.6640625" customWidth="1"/>
    <col min="68" max="68" width="11.109375" customWidth="1"/>
    <col min="69" max="69" width="7.109375" bestFit="1" customWidth="1"/>
    <col min="70" max="70" width="11.109375" customWidth="1"/>
    <col min="71" max="71" width="7.109375" bestFit="1" customWidth="1"/>
    <col min="72" max="72" width="11.109375" customWidth="1"/>
    <col min="73" max="73" width="7.109375" bestFit="1" customWidth="1"/>
    <col min="74" max="74" width="11.109375" customWidth="1"/>
    <col min="76" max="76" width="11.109375" customWidth="1"/>
    <col min="78" max="78" width="11.109375" customWidth="1"/>
    <col min="80" max="80" width="11.109375" customWidth="1"/>
    <col min="82" max="82" width="11.109375" customWidth="1"/>
  </cols>
  <sheetData>
    <row r="1" spans="1:83" ht="6.75" customHeight="1"/>
    <row r="2" spans="1:83" ht="14.4">
      <c r="B2" s="91" t="s">
        <v>154</v>
      </c>
    </row>
    <row r="3" spans="1:83" ht="14.4">
      <c r="B3" s="2" t="s">
        <v>148</v>
      </c>
    </row>
    <row r="4" spans="1:83" ht="14.4">
      <c r="BG4" s="91" t="s">
        <v>194</v>
      </c>
      <c r="BP4" s="91" t="s">
        <v>193</v>
      </c>
    </row>
    <row r="5" spans="1:83" ht="15.75" customHeight="1">
      <c r="B5" s="388" t="s">
        <v>14</v>
      </c>
      <c r="C5" s="75" t="s">
        <v>3</v>
      </c>
      <c r="D5" s="75"/>
      <c r="E5" s="75" t="s">
        <v>4</v>
      </c>
      <c r="F5" s="75"/>
      <c r="G5" s="75" t="s">
        <v>5</v>
      </c>
      <c r="H5" s="75"/>
      <c r="I5" s="75" t="s">
        <v>6</v>
      </c>
      <c r="J5" s="75"/>
      <c r="K5" s="75" t="s">
        <v>0</v>
      </c>
      <c r="L5" s="75"/>
      <c r="M5" s="75" t="s">
        <v>1</v>
      </c>
      <c r="N5" s="75"/>
      <c r="O5" s="75" t="s">
        <v>2</v>
      </c>
      <c r="P5" s="75"/>
      <c r="Q5" s="75" t="s">
        <v>46</v>
      </c>
      <c r="R5" s="75"/>
      <c r="S5" s="75" t="s">
        <v>84</v>
      </c>
      <c r="T5" s="75"/>
      <c r="U5" s="75" t="s">
        <v>89</v>
      </c>
      <c r="V5" s="75"/>
      <c r="W5" s="75" t="s">
        <v>116</v>
      </c>
      <c r="X5" s="75"/>
      <c r="Y5" s="75" t="s">
        <v>118</v>
      </c>
      <c r="Z5" s="75"/>
      <c r="AA5" s="75" t="s">
        <v>123</v>
      </c>
      <c r="AB5" s="75"/>
      <c r="AC5" s="75" t="s">
        <v>130</v>
      </c>
      <c r="AD5" s="75"/>
      <c r="AE5" s="75" t="s">
        <v>132</v>
      </c>
      <c r="AF5" s="75"/>
      <c r="AG5" s="75" t="s">
        <v>135</v>
      </c>
      <c r="AH5" s="75"/>
      <c r="AI5" s="75" t="s">
        <v>137</v>
      </c>
      <c r="AJ5" s="75"/>
      <c r="AK5" s="75" t="s">
        <v>140</v>
      </c>
      <c r="AL5" s="75"/>
      <c r="AM5" s="75" t="s">
        <v>142</v>
      </c>
      <c r="AN5" s="75"/>
      <c r="AO5" s="75" t="s">
        <v>160</v>
      </c>
      <c r="AP5" s="75"/>
      <c r="AQ5" s="75" t="s">
        <v>161</v>
      </c>
      <c r="AR5" s="75"/>
      <c r="AS5" s="75" t="s">
        <v>164</v>
      </c>
      <c r="AT5" s="75"/>
      <c r="AU5" s="75" t="s">
        <v>172</v>
      </c>
      <c r="AV5" s="75"/>
      <c r="AW5" s="75" t="s">
        <v>172</v>
      </c>
      <c r="AX5" s="75"/>
      <c r="AY5" s="75" t="s">
        <v>178</v>
      </c>
      <c r="AZ5" s="75"/>
      <c r="BA5" s="75" t="s">
        <v>179</v>
      </c>
      <c r="BB5" s="75"/>
      <c r="BC5" s="75" t="s">
        <v>181</v>
      </c>
      <c r="BD5" s="75"/>
      <c r="BE5" s="75" t="s">
        <v>183</v>
      </c>
      <c r="BF5" s="75"/>
      <c r="BG5" s="75" t="s">
        <v>184</v>
      </c>
      <c r="BH5" s="75"/>
      <c r="BI5" s="75" t="s">
        <v>185</v>
      </c>
      <c r="BJ5" s="75"/>
      <c r="BK5" s="75" t="s">
        <v>187</v>
      </c>
      <c r="BL5" s="75"/>
      <c r="BM5" s="75" t="s">
        <v>189</v>
      </c>
      <c r="BN5" s="75"/>
      <c r="BP5" s="75" t="s">
        <v>184</v>
      </c>
      <c r="BQ5" s="75"/>
      <c r="BR5" s="75" t="s">
        <v>185</v>
      </c>
      <c r="BS5" s="75"/>
      <c r="BT5" s="75" t="s">
        <v>187</v>
      </c>
      <c r="BU5" s="75"/>
      <c r="BV5" s="75" t="s">
        <v>189</v>
      </c>
      <c r="BW5" s="75"/>
      <c r="BX5" s="75" t="s">
        <v>192</v>
      </c>
      <c r="BY5" s="75"/>
      <c r="BZ5" s="75" t="s">
        <v>195</v>
      </c>
      <c r="CA5" s="75"/>
      <c r="CB5" s="75" t="s">
        <v>197</v>
      </c>
      <c r="CC5" s="75"/>
      <c r="CD5" s="75" t="s">
        <v>199</v>
      </c>
      <c r="CE5" s="75"/>
    </row>
    <row r="6" spans="1:83" ht="27" customHeight="1">
      <c r="B6" s="388"/>
      <c r="C6" s="76" t="s">
        <v>139</v>
      </c>
      <c r="D6" s="73" t="s">
        <v>15</v>
      </c>
      <c r="E6" s="76" t="s">
        <v>139</v>
      </c>
      <c r="F6" s="73" t="s">
        <v>15</v>
      </c>
      <c r="G6" s="76" t="s">
        <v>139</v>
      </c>
      <c r="H6" s="73" t="s">
        <v>15</v>
      </c>
      <c r="I6" s="76" t="s">
        <v>139</v>
      </c>
      <c r="J6" s="73" t="s">
        <v>15</v>
      </c>
      <c r="K6" s="76" t="s">
        <v>139</v>
      </c>
      <c r="L6" s="73" t="s">
        <v>15</v>
      </c>
      <c r="M6" s="76" t="s">
        <v>139</v>
      </c>
      <c r="N6" s="73" t="s">
        <v>15</v>
      </c>
      <c r="O6" s="76" t="s">
        <v>139</v>
      </c>
      <c r="P6" s="73" t="s">
        <v>15</v>
      </c>
      <c r="Q6" s="76" t="s">
        <v>139</v>
      </c>
      <c r="R6" s="73" t="s">
        <v>15</v>
      </c>
      <c r="S6" s="76" t="s">
        <v>139</v>
      </c>
      <c r="T6" s="73" t="s">
        <v>15</v>
      </c>
      <c r="U6" s="76" t="s">
        <v>139</v>
      </c>
      <c r="V6" s="73" t="s">
        <v>15</v>
      </c>
      <c r="W6" s="76" t="s">
        <v>139</v>
      </c>
      <c r="X6" s="73" t="s">
        <v>15</v>
      </c>
      <c r="Y6" s="76" t="s">
        <v>139</v>
      </c>
      <c r="Z6" s="73" t="s">
        <v>15</v>
      </c>
      <c r="AA6" s="76" t="s">
        <v>139</v>
      </c>
      <c r="AB6" s="73" t="s">
        <v>15</v>
      </c>
      <c r="AC6" s="76" t="s">
        <v>139</v>
      </c>
      <c r="AD6" s="73" t="s">
        <v>15</v>
      </c>
      <c r="AE6" s="76" t="s">
        <v>139</v>
      </c>
      <c r="AF6" s="73" t="s">
        <v>15</v>
      </c>
      <c r="AG6" s="76" t="s">
        <v>139</v>
      </c>
      <c r="AH6" s="73" t="s">
        <v>15</v>
      </c>
      <c r="AI6" s="76" t="s">
        <v>139</v>
      </c>
      <c r="AJ6" s="73" t="s">
        <v>15</v>
      </c>
      <c r="AK6" s="76" t="s">
        <v>139</v>
      </c>
      <c r="AL6" s="73" t="s">
        <v>15</v>
      </c>
      <c r="AM6" s="76" t="s">
        <v>139</v>
      </c>
      <c r="AN6" s="73" t="s">
        <v>15</v>
      </c>
      <c r="AO6" s="76" t="s">
        <v>139</v>
      </c>
      <c r="AP6" s="73" t="s">
        <v>15</v>
      </c>
      <c r="AQ6" s="76" t="s">
        <v>139</v>
      </c>
      <c r="AR6" s="73" t="s">
        <v>15</v>
      </c>
      <c r="AS6" s="76" t="s">
        <v>139</v>
      </c>
      <c r="AT6" s="73" t="s">
        <v>15</v>
      </c>
      <c r="AU6" s="76" t="s">
        <v>139</v>
      </c>
      <c r="AV6" s="73" t="s">
        <v>15</v>
      </c>
      <c r="AW6" s="76" t="s">
        <v>139</v>
      </c>
      <c r="AX6" s="73" t="s">
        <v>15</v>
      </c>
      <c r="AY6" s="76" t="s">
        <v>139</v>
      </c>
      <c r="AZ6" s="73" t="s">
        <v>15</v>
      </c>
      <c r="BA6" s="76" t="s">
        <v>139</v>
      </c>
      <c r="BB6" s="73" t="s">
        <v>15</v>
      </c>
      <c r="BC6" s="76" t="s">
        <v>139</v>
      </c>
      <c r="BD6" s="73" t="s">
        <v>15</v>
      </c>
      <c r="BE6" s="76" t="s">
        <v>139</v>
      </c>
      <c r="BF6" s="73" t="s">
        <v>15</v>
      </c>
      <c r="BG6" s="76" t="s">
        <v>139</v>
      </c>
      <c r="BH6" s="76" t="s">
        <v>15</v>
      </c>
      <c r="BI6" s="76" t="s">
        <v>139</v>
      </c>
      <c r="BJ6" s="76" t="s">
        <v>15</v>
      </c>
      <c r="BK6" s="76" t="s">
        <v>139</v>
      </c>
      <c r="BL6" s="76" t="s">
        <v>15</v>
      </c>
      <c r="BM6" s="76" t="s">
        <v>139</v>
      </c>
      <c r="BN6" s="76" t="s">
        <v>15</v>
      </c>
      <c r="BP6" s="76" t="s">
        <v>139</v>
      </c>
      <c r="BQ6" s="76" t="s">
        <v>15</v>
      </c>
      <c r="BR6" s="76" t="s">
        <v>139</v>
      </c>
      <c r="BS6" s="76" t="s">
        <v>15</v>
      </c>
      <c r="BT6" s="76" t="s">
        <v>139</v>
      </c>
      <c r="BU6" s="76" t="s">
        <v>15</v>
      </c>
      <c r="BV6" s="76" t="s">
        <v>139</v>
      </c>
      <c r="BW6" s="76" t="s">
        <v>15</v>
      </c>
      <c r="BX6" s="76" t="s">
        <v>139</v>
      </c>
      <c r="BY6" s="73" t="s">
        <v>15</v>
      </c>
      <c r="BZ6" s="76" t="s">
        <v>139</v>
      </c>
      <c r="CA6" s="73" t="s">
        <v>15</v>
      </c>
      <c r="CB6" s="76" t="s">
        <v>139</v>
      </c>
      <c r="CC6" s="73" t="s">
        <v>15</v>
      </c>
      <c r="CD6" s="76" t="s">
        <v>139</v>
      </c>
      <c r="CE6" s="73" t="s">
        <v>15</v>
      </c>
    </row>
    <row r="7" spans="1:83" ht="14.4">
      <c r="A7" s="1"/>
      <c r="B7" s="11" t="s">
        <v>16</v>
      </c>
      <c r="C7" s="12"/>
      <c r="D7" s="13"/>
      <c r="E7" s="12"/>
      <c r="F7" s="13"/>
      <c r="G7" s="12"/>
      <c r="H7" s="13"/>
      <c r="I7" s="12"/>
      <c r="J7" s="13"/>
      <c r="K7" s="12"/>
      <c r="L7" s="13"/>
      <c r="M7" s="12">
        <v>12.761429999999999</v>
      </c>
      <c r="N7" s="13">
        <v>1.1418234559373535</v>
      </c>
      <c r="O7" s="12">
        <v>7.838849999999999</v>
      </c>
      <c r="P7" s="13">
        <v>1.1301800912062261</v>
      </c>
      <c r="Q7" s="12">
        <v>27.463720000000002</v>
      </c>
      <c r="R7" s="13">
        <v>1.0801979648932083</v>
      </c>
      <c r="S7" s="12">
        <v>4.4649999999999999</v>
      </c>
      <c r="T7" s="13">
        <v>1.1906666666666668</v>
      </c>
      <c r="U7" s="12">
        <v>6.5793769900000001</v>
      </c>
      <c r="V7" s="13">
        <v>1.0977533657985203</v>
      </c>
      <c r="W7" s="12">
        <v>11.978630429999999</v>
      </c>
      <c r="X7" s="13">
        <v>1.0799066863988827</v>
      </c>
      <c r="Y7" s="12">
        <v>26.662374450000002</v>
      </c>
      <c r="Z7" s="13">
        <v>1.0715862010272632</v>
      </c>
      <c r="AA7" s="12">
        <v>2.7451604400000007</v>
      </c>
      <c r="AB7" s="13">
        <v>1.1779255240577227</v>
      </c>
      <c r="AC7" s="12">
        <v>6.9354606000000008</v>
      </c>
      <c r="AD7" s="13">
        <v>1.0999810780927022</v>
      </c>
      <c r="AE7" s="12">
        <v>6.6258522000000006</v>
      </c>
      <c r="AF7" s="13">
        <v>1.1187392712456614</v>
      </c>
      <c r="AG7" s="12">
        <v>18.962878150000002</v>
      </c>
      <c r="AH7" s="13">
        <v>1.0581300256944504</v>
      </c>
      <c r="AI7" s="12">
        <v>5.6234958299999995</v>
      </c>
      <c r="AJ7" s="13">
        <v>1.1342271412884048</v>
      </c>
      <c r="AK7" s="12">
        <v>8.631737489999999</v>
      </c>
      <c r="AL7" s="13">
        <v>1.0973344344827707</v>
      </c>
      <c r="AM7" s="12">
        <v>7.068192940000003</v>
      </c>
      <c r="AN7" s="13">
        <v>1.0831317621098118</v>
      </c>
      <c r="AO7" s="12">
        <v>28.958563659999999</v>
      </c>
      <c r="AP7" s="13">
        <v>1.0741296373816516</v>
      </c>
      <c r="AQ7" s="12">
        <v>6.722033960000001</v>
      </c>
      <c r="AR7" s="14">
        <v>1.1039809615125671</v>
      </c>
      <c r="AS7" s="12">
        <v>10.635022459999998</v>
      </c>
      <c r="AT7" s="14">
        <v>1.11241378179881</v>
      </c>
      <c r="AU7" s="12">
        <v>12.419818799999998</v>
      </c>
      <c r="AV7" s="14">
        <v>1.0589161924001449</v>
      </c>
      <c r="AW7" s="12">
        <v>36.166076100000012</v>
      </c>
      <c r="AX7" s="14">
        <v>1.0816194498212575</v>
      </c>
      <c r="AY7" s="12">
        <v>5.4268391299999994</v>
      </c>
      <c r="AZ7" s="14">
        <v>1.1478055800402389</v>
      </c>
      <c r="BA7" s="12">
        <v>20.836750160000001</v>
      </c>
      <c r="BB7" s="13">
        <v>1.0888937913126178</v>
      </c>
      <c r="BC7" s="12">
        <v>10.206844069999995</v>
      </c>
      <c r="BD7" s="13">
        <v>1.1590251466457484</v>
      </c>
      <c r="BE7" s="12">
        <v>40.256883990000013</v>
      </c>
      <c r="BF7" s="13">
        <v>1.068602844178719</v>
      </c>
      <c r="BG7" s="12">
        <v>10.76898226</v>
      </c>
      <c r="BH7" s="13">
        <v>1.300005162727494</v>
      </c>
      <c r="BI7" s="12">
        <v>16.00643488</v>
      </c>
      <c r="BJ7" s="13">
        <v>1.2541176672475314</v>
      </c>
      <c r="BK7" s="12">
        <v>17.479988169999999</v>
      </c>
      <c r="BL7" s="13">
        <v>1.3471630636060967</v>
      </c>
      <c r="BM7" s="12">
        <v>41.23666141999999</v>
      </c>
      <c r="BN7" s="13">
        <v>1.1630055148748939</v>
      </c>
      <c r="BO7" s="1"/>
      <c r="BP7" s="12">
        <v>10.76898226</v>
      </c>
      <c r="BQ7" s="13">
        <v>1.300005162727494</v>
      </c>
      <c r="BR7" s="12">
        <v>16.00643488</v>
      </c>
      <c r="BS7" s="13">
        <v>1.2541176672475314</v>
      </c>
      <c r="BT7" s="12">
        <v>17.479988169999999</v>
      </c>
      <c r="BU7" s="13">
        <v>1.3471630636060967</v>
      </c>
      <c r="BV7" s="12">
        <v>41.23666141999999</v>
      </c>
      <c r="BW7" s="13">
        <v>1.1630055148748939</v>
      </c>
      <c r="BX7" s="12">
        <v>19.544977779999996</v>
      </c>
      <c r="BY7" s="13">
        <v>1.4040593926835447</v>
      </c>
      <c r="BZ7" s="12">
        <v>16.031036820000004</v>
      </c>
      <c r="CA7" s="13">
        <v>1.6161567742064755</v>
      </c>
      <c r="CB7" s="12">
        <v>24.243029049999997</v>
      </c>
      <c r="CC7" s="13">
        <v>1.4987112977620891</v>
      </c>
      <c r="CD7" s="12">
        <v>34.202820000000003</v>
      </c>
      <c r="CE7" s="13">
        <v>1.2996009437708183</v>
      </c>
    </row>
    <row r="8" spans="1:83" ht="14.4" outlineLevel="1">
      <c r="A8" s="1"/>
      <c r="B8" s="15" t="s">
        <v>81</v>
      </c>
      <c r="C8" s="16"/>
      <c r="D8" s="17"/>
      <c r="E8" s="16"/>
      <c r="F8" s="17"/>
      <c r="G8" s="16"/>
      <c r="H8" s="17"/>
      <c r="I8" s="16"/>
      <c r="J8" s="17"/>
      <c r="K8" s="16"/>
      <c r="L8" s="17"/>
      <c r="M8" s="16">
        <v>-0.88778000000000001</v>
      </c>
      <c r="N8" s="17">
        <v>-7.9433733344308893E-2</v>
      </c>
      <c r="O8" s="16">
        <v>-0.45326</v>
      </c>
      <c r="P8" s="17">
        <v>-6.5349563793175539E-2</v>
      </c>
      <c r="Q8" s="16">
        <v>-0.51395999999999997</v>
      </c>
      <c r="R8" s="17">
        <v>-2.0214979836544841E-2</v>
      </c>
      <c r="S8" s="16">
        <v>-0.52200000000000002</v>
      </c>
      <c r="T8" s="17">
        <v>-0.13920000000000002</v>
      </c>
      <c r="U8" s="16">
        <v>-0.25160499999999997</v>
      </c>
      <c r="V8" s="17">
        <v>-4.1979694433307839E-2</v>
      </c>
      <c r="W8" s="16">
        <v>-0.23774682000000003</v>
      </c>
      <c r="X8" s="17">
        <v>-2.1433533832471E-2</v>
      </c>
      <c r="Y8" s="16">
        <v>-0.29958119999999999</v>
      </c>
      <c r="Z8" s="17">
        <v>-1.2040453509090551E-2</v>
      </c>
      <c r="AA8" s="16">
        <v>-0.29827341000000002</v>
      </c>
      <c r="AB8" s="17">
        <v>-0.1279866406594195</v>
      </c>
      <c r="AC8" s="16">
        <v>-0.28084488000000002</v>
      </c>
      <c r="AD8" s="17">
        <v>-4.4542687457443789E-2</v>
      </c>
      <c r="AE8" s="16">
        <v>-0.28658038999999991</v>
      </c>
      <c r="AF8" s="17">
        <v>-4.8387547289675023E-2</v>
      </c>
      <c r="AG8" s="16">
        <v>-0.35479148999999999</v>
      </c>
      <c r="AH8" s="17">
        <v>-1.9797391802038884E-2</v>
      </c>
      <c r="AI8" s="16">
        <v>-0.24530431999999996</v>
      </c>
      <c r="AJ8" s="17">
        <v>-4.9476486874054648E-2</v>
      </c>
      <c r="AK8" s="16">
        <v>-0.33851984000000018</v>
      </c>
      <c r="AL8" s="17">
        <v>-4.3035307505348876E-2</v>
      </c>
      <c r="AM8" s="16">
        <v>-1.2670619999999855E-2</v>
      </c>
      <c r="AN8" s="17">
        <v>-1.9416491717363419E-3</v>
      </c>
      <c r="AO8" s="16">
        <v>-3.9396200000000325E-3</v>
      </c>
      <c r="AP8" s="17">
        <v>-1.4612819377732693E-4</v>
      </c>
      <c r="AQ8" s="16">
        <v>-8.004159999999998E-3</v>
      </c>
      <c r="AR8" s="18">
        <v>-1.3145485883413216E-3</v>
      </c>
      <c r="AS8" s="16">
        <v>-0.27612315000000004</v>
      </c>
      <c r="AT8" s="18">
        <v>-2.8882233083097803E-2</v>
      </c>
      <c r="AU8" s="16">
        <v>-0.35777828999999994</v>
      </c>
      <c r="AV8" s="18">
        <v>-3.0504247338152376E-2</v>
      </c>
      <c r="AW8" s="16">
        <v>-0.6225057300000002</v>
      </c>
      <c r="AX8" s="18">
        <v>-1.8617289399365619E-2</v>
      </c>
      <c r="AY8" s="16">
        <v>-0.43986453000000003</v>
      </c>
      <c r="AZ8" s="18">
        <v>-9.3033707080935196E-2</v>
      </c>
      <c r="BA8" s="16">
        <v>-0.73017225000000019</v>
      </c>
      <c r="BB8" s="17">
        <v>-3.8157583284751773E-2</v>
      </c>
      <c r="BC8" s="16">
        <v>-0.93155467000000014</v>
      </c>
      <c r="BD8" s="17">
        <v>-0.10578150117710992</v>
      </c>
      <c r="BE8" s="16">
        <v>-0.65798464999999906</v>
      </c>
      <c r="BF8" s="17">
        <v>-1.746593870977687E-2</v>
      </c>
      <c r="BG8" s="16">
        <v>-2.1792302699999997</v>
      </c>
      <c r="BH8" s="17">
        <v>-0.26307134076122346</v>
      </c>
      <c r="BI8" s="16">
        <v>-2.4069024500000005</v>
      </c>
      <c r="BJ8" s="17">
        <v>-0.18858283612286614</v>
      </c>
      <c r="BK8" s="16">
        <v>-3.5553793999999996</v>
      </c>
      <c r="BL8" s="17">
        <v>-0.2740090987593618</v>
      </c>
      <c r="BM8" s="16">
        <v>-3.3508291599999982</v>
      </c>
      <c r="BN8" s="17">
        <v>-9.4504081035850437E-2</v>
      </c>
      <c r="BO8" s="1"/>
      <c r="BP8" s="16">
        <v>-2.1792302699999997</v>
      </c>
      <c r="BQ8" s="17">
        <v>-0.26307134076122346</v>
      </c>
      <c r="BR8" s="16">
        <v>-2.4069024500000005</v>
      </c>
      <c r="BS8" s="17">
        <v>-0.18858283612286614</v>
      </c>
      <c r="BT8" s="16">
        <v>-3.5553793999999996</v>
      </c>
      <c r="BU8" s="17">
        <v>-0.2740090987593618</v>
      </c>
      <c r="BV8" s="16">
        <v>-3.3508291599999982</v>
      </c>
      <c r="BW8" s="17">
        <v>-9.4504081035850437E-2</v>
      </c>
      <c r="BX8" s="16">
        <v>-4.5759584699999998</v>
      </c>
      <c r="BY8" s="17">
        <v>-0.32872472625207166</v>
      </c>
      <c r="BZ8" s="16">
        <v>-5.3733784000000018</v>
      </c>
      <c r="CA8" s="17">
        <v>-0.54171305318820628</v>
      </c>
      <c r="CB8" s="16">
        <v>-6.77473159</v>
      </c>
      <c r="CC8" s="17">
        <v>-0.41881593064537959</v>
      </c>
      <c r="CD8" s="16">
        <v>-5.7773964600000021</v>
      </c>
      <c r="CE8" s="17">
        <v>-0.21952312388142808</v>
      </c>
    </row>
    <row r="9" spans="1:83" ht="14.4" outlineLevel="1">
      <c r="A9" s="1"/>
      <c r="B9" s="19" t="s">
        <v>17</v>
      </c>
      <c r="C9" s="20"/>
      <c r="D9" s="21"/>
      <c r="E9" s="20"/>
      <c r="F9" s="21"/>
      <c r="G9" s="20"/>
      <c r="H9" s="21"/>
      <c r="I9" s="20"/>
      <c r="J9" s="21"/>
      <c r="K9" s="20"/>
      <c r="L9" s="21"/>
      <c r="M9" s="20">
        <v>-0.69728999999999997</v>
      </c>
      <c r="N9" s="21">
        <v>-6.2389722593044608E-2</v>
      </c>
      <c r="O9" s="20">
        <v>-0.44966000000000017</v>
      </c>
      <c r="P9" s="21">
        <v>-6.483052741305062E-2</v>
      </c>
      <c r="Q9" s="20">
        <v>-1.52505</v>
      </c>
      <c r="R9" s="21">
        <v>-5.9982985056663378E-2</v>
      </c>
      <c r="S9" s="20">
        <v>-0.193</v>
      </c>
      <c r="T9" s="21">
        <v>-5.1466666666666674E-2</v>
      </c>
      <c r="U9" s="20">
        <v>-0.33427910262991806</v>
      </c>
      <c r="V9" s="21">
        <v>-5.5773671365212586E-2</v>
      </c>
      <c r="W9" s="20">
        <v>-0.64860074809402091</v>
      </c>
      <c r="X9" s="21">
        <v>-5.8473152566411592E-2</v>
      </c>
      <c r="Y9" s="20">
        <v>-1.4815709792760607</v>
      </c>
      <c r="Z9" s="21">
        <v>-5.9545747518172598E-2</v>
      </c>
      <c r="AA9" s="20">
        <v>-0.11638277999999999</v>
      </c>
      <c r="AB9" s="21">
        <v>-4.9938883398303165E-2</v>
      </c>
      <c r="AC9" s="20">
        <v>-0.34954308000000001</v>
      </c>
      <c r="AD9" s="21">
        <v>-5.5438390635258405E-2</v>
      </c>
      <c r="AE9" s="20">
        <v>-0.41666555999999999</v>
      </c>
      <c r="AF9" s="21">
        <v>-7.035172395598642E-2</v>
      </c>
      <c r="AG9" s="20">
        <v>-0.68696383999999999</v>
      </c>
      <c r="AH9" s="21">
        <v>-3.8332633892411434E-2</v>
      </c>
      <c r="AI9" s="20">
        <v>-0.42019357000000002</v>
      </c>
      <c r="AJ9" s="21">
        <v>-8.4750654414350174E-2</v>
      </c>
      <c r="AK9" s="20">
        <v>-0.42712212000000005</v>
      </c>
      <c r="AL9" s="21">
        <v>-5.4299126977421813E-2</v>
      </c>
      <c r="AM9" s="20">
        <v>-0.52982232000000007</v>
      </c>
      <c r="AN9" s="21">
        <v>-8.119011293807557E-2</v>
      </c>
      <c r="AO9" s="20">
        <v>-1.9945973800981822</v>
      </c>
      <c r="AP9" s="21">
        <v>-7.3983509187874302E-2</v>
      </c>
      <c r="AQ9" s="20">
        <v>-0.62512592</v>
      </c>
      <c r="AR9" s="22">
        <v>-0.10266641292422568</v>
      </c>
      <c r="AS9" s="20">
        <v>-0.79858764000000015</v>
      </c>
      <c r="AT9" s="22">
        <v>-8.3531548715712542E-2</v>
      </c>
      <c r="AU9" s="20">
        <v>-0.33323809000000004</v>
      </c>
      <c r="AV9" s="22">
        <v>-2.8411945061992121E-2</v>
      </c>
      <c r="AW9" s="20">
        <v>-2.1066012899999995</v>
      </c>
      <c r="AX9" s="22">
        <v>-6.3002160421891884E-2</v>
      </c>
      <c r="AY9" s="20">
        <v>-0.25896209999999997</v>
      </c>
      <c r="AZ9" s="22">
        <v>-5.4771872959303726E-2</v>
      </c>
      <c r="BA9" s="20">
        <v>-0.97087310000000016</v>
      </c>
      <c r="BB9" s="21">
        <v>-5.0736208027866207E-2</v>
      </c>
      <c r="BC9" s="20">
        <v>-0.46888506999999979</v>
      </c>
      <c r="BD9" s="21">
        <v>-5.3243645468638183E-2</v>
      </c>
      <c r="BE9" s="20">
        <v>-1.9264523600000003</v>
      </c>
      <c r="BF9" s="21">
        <v>-5.1136905468942263E-2</v>
      </c>
      <c r="BG9" s="20">
        <v>-0.30595238000000002</v>
      </c>
      <c r="BH9" s="21">
        <v>-3.6933821966270389E-2</v>
      </c>
      <c r="BI9" s="20">
        <v>-0.8364279</v>
      </c>
      <c r="BJ9" s="21">
        <v>-6.5534831124665252E-2</v>
      </c>
      <c r="BK9" s="20">
        <v>-0.94920241999999999</v>
      </c>
      <c r="BL9" s="21">
        <v>-7.3153964846734851E-2</v>
      </c>
      <c r="BM9" s="20">
        <v>-2.4288538600000003</v>
      </c>
      <c r="BN9" s="21">
        <v>-6.8501433839043668E-2</v>
      </c>
      <c r="BO9" s="1"/>
      <c r="BP9" s="20">
        <v>-0.30595238000000002</v>
      </c>
      <c r="BQ9" s="21">
        <v>-3.6933821966270389E-2</v>
      </c>
      <c r="BR9" s="20">
        <v>-0.8364279</v>
      </c>
      <c r="BS9" s="21">
        <v>-6.5534831124665252E-2</v>
      </c>
      <c r="BT9" s="20">
        <v>-0.94920241999999999</v>
      </c>
      <c r="BU9" s="21">
        <v>-7.3153964846734851E-2</v>
      </c>
      <c r="BV9" s="20">
        <v>-2.4288538600000003</v>
      </c>
      <c r="BW9" s="21">
        <v>-6.8501433839043668E-2</v>
      </c>
      <c r="BX9" s="20">
        <v>-1.0486838299999999</v>
      </c>
      <c r="BY9" s="21">
        <v>-7.5334666431473116E-2</v>
      </c>
      <c r="BZ9" s="20">
        <v>-0.73842466999999989</v>
      </c>
      <c r="CA9" s="21">
        <v>-7.4443721018269154E-2</v>
      </c>
      <c r="CB9" s="20">
        <v>-1.2923808000000003</v>
      </c>
      <c r="CC9" s="21">
        <v>-7.9895367116709692E-2</v>
      </c>
      <c r="CD9" s="20">
        <v>-2.1074832800000003</v>
      </c>
      <c r="CE9" s="21">
        <v>-8.0077819889389806E-2</v>
      </c>
    </row>
    <row r="10" spans="1:83" ht="14.4">
      <c r="A10" s="1"/>
      <c r="B10" s="23" t="s">
        <v>18</v>
      </c>
      <c r="C10" s="24"/>
      <c r="D10" s="25"/>
      <c r="E10" s="24"/>
      <c r="F10" s="25"/>
      <c r="G10" s="24"/>
      <c r="H10" s="25"/>
      <c r="I10" s="24"/>
      <c r="J10" s="25"/>
      <c r="K10" s="24"/>
      <c r="L10" s="25"/>
      <c r="M10" s="24">
        <v>11.176359999999999</v>
      </c>
      <c r="N10" s="25">
        <v>1</v>
      </c>
      <c r="O10" s="24">
        <v>6.935929999999999</v>
      </c>
      <c r="P10" s="25">
        <v>1</v>
      </c>
      <c r="Q10" s="24">
        <v>25.424710000000001</v>
      </c>
      <c r="R10" s="25">
        <v>1</v>
      </c>
      <c r="S10" s="24">
        <v>3.7499999999999996</v>
      </c>
      <c r="T10" s="25">
        <v>1</v>
      </c>
      <c r="U10" s="24">
        <v>5.9934928873700821</v>
      </c>
      <c r="V10" s="25">
        <v>1</v>
      </c>
      <c r="W10" s="24">
        <v>11.092282861905979</v>
      </c>
      <c r="X10" s="25">
        <v>1</v>
      </c>
      <c r="Y10" s="24">
        <v>24.881222270723939</v>
      </c>
      <c r="Z10" s="25">
        <v>1</v>
      </c>
      <c r="AA10" s="24">
        <v>2.3305042500000006</v>
      </c>
      <c r="AB10" s="25">
        <v>1</v>
      </c>
      <c r="AC10" s="24">
        <v>6.3050726400000006</v>
      </c>
      <c r="AD10" s="25">
        <v>1</v>
      </c>
      <c r="AE10" s="24">
        <v>5.9226062500000012</v>
      </c>
      <c r="AF10" s="25">
        <v>1</v>
      </c>
      <c r="AG10" s="24">
        <v>17.921122820000001</v>
      </c>
      <c r="AH10" s="25">
        <v>1</v>
      </c>
      <c r="AI10" s="24">
        <v>4.9579979399999994</v>
      </c>
      <c r="AJ10" s="25">
        <v>1</v>
      </c>
      <c r="AK10" s="24">
        <v>7.8660955299999982</v>
      </c>
      <c r="AL10" s="25">
        <v>1</v>
      </c>
      <c r="AM10" s="24">
        <v>6.5257000000000041</v>
      </c>
      <c r="AN10" s="25">
        <v>1</v>
      </c>
      <c r="AO10" s="24">
        <v>26.960026659901818</v>
      </c>
      <c r="AP10" s="25">
        <v>1</v>
      </c>
      <c r="AQ10" s="24">
        <v>6.088903880000001</v>
      </c>
      <c r="AR10" s="26">
        <v>1</v>
      </c>
      <c r="AS10" s="24">
        <v>9.5603116700000008</v>
      </c>
      <c r="AT10" s="26">
        <v>1</v>
      </c>
      <c r="AU10" s="24">
        <v>11.728802419999994</v>
      </c>
      <c r="AV10" s="26">
        <v>1</v>
      </c>
      <c r="AW10" s="24">
        <v>33.436969080000011</v>
      </c>
      <c r="AX10" s="26">
        <v>1</v>
      </c>
      <c r="AY10" s="24">
        <v>4.7280124999999993</v>
      </c>
      <c r="AZ10" s="26">
        <v>1</v>
      </c>
      <c r="BA10" s="24">
        <v>19.135704810000004</v>
      </c>
      <c r="BB10" s="25">
        <v>1</v>
      </c>
      <c r="BC10" s="24">
        <v>8.8064043299999923</v>
      </c>
      <c r="BD10" s="25">
        <v>1</v>
      </c>
      <c r="BE10" s="24">
        <v>37.672446980000018</v>
      </c>
      <c r="BF10" s="25">
        <v>1</v>
      </c>
      <c r="BG10" s="24">
        <v>8.2837996099999991</v>
      </c>
      <c r="BH10" s="25">
        <v>1</v>
      </c>
      <c r="BI10" s="24">
        <v>12.76310453</v>
      </c>
      <c r="BJ10" s="25">
        <v>1</v>
      </c>
      <c r="BK10" s="24">
        <v>12.975406349999998</v>
      </c>
      <c r="BL10" s="25">
        <v>1</v>
      </c>
      <c r="BM10" s="24">
        <v>35.456978399999997</v>
      </c>
      <c r="BN10" s="25">
        <v>1</v>
      </c>
      <c r="BO10" s="1"/>
      <c r="BP10" s="24">
        <v>8.2837996099999991</v>
      </c>
      <c r="BQ10" s="25">
        <v>1</v>
      </c>
      <c r="BR10" s="24">
        <v>12.76310453</v>
      </c>
      <c r="BS10" s="25">
        <v>1</v>
      </c>
      <c r="BT10" s="24">
        <v>12.975406349999998</v>
      </c>
      <c r="BU10" s="25">
        <v>1</v>
      </c>
      <c r="BV10" s="24">
        <v>35.456978399999997</v>
      </c>
      <c r="BW10" s="25">
        <v>1</v>
      </c>
      <c r="BX10" s="24">
        <v>13.920335479999997</v>
      </c>
      <c r="BY10" s="25">
        <v>1</v>
      </c>
      <c r="BZ10" s="24">
        <v>9.9192337500000018</v>
      </c>
      <c r="CA10" s="25">
        <v>1</v>
      </c>
      <c r="CB10" s="24">
        <v>16.175916659999999</v>
      </c>
      <c r="CC10" s="25">
        <v>1</v>
      </c>
      <c r="CD10" s="24">
        <v>26.317940259999993</v>
      </c>
      <c r="CE10" s="25">
        <v>1</v>
      </c>
    </row>
    <row r="11" spans="1:83" ht="14.4">
      <c r="A11" s="1"/>
      <c r="B11" s="27" t="s">
        <v>19</v>
      </c>
      <c r="C11" s="28"/>
      <c r="D11" s="29"/>
      <c r="E11" s="28"/>
      <c r="F11" s="29"/>
      <c r="G11" s="28"/>
      <c r="H11" s="29"/>
      <c r="I11" s="28"/>
      <c r="J11" s="29"/>
      <c r="K11" s="28"/>
      <c r="L11" s="29"/>
      <c r="M11" s="28">
        <v>-6.3328305336103217</v>
      </c>
      <c r="N11" s="29">
        <v>-0.56662728595091083</v>
      </c>
      <c r="O11" s="28">
        <v>-4.4893946000000007</v>
      </c>
      <c r="P11" s="29">
        <v>-0.64726642281568603</v>
      </c>
      <c r="Q11" s="28">
        <v>-13.556972399999999</v>
      </c>
      <c r="R11" s="29">
        <v>-0.53322033564984606</v>
      </c>
      <c r="S11" s="28">
        <v>-1.673</v>
      </c>
      <c r="T11" s="29">
        <v>-0.44613333333333338</v>
      </c>
      <c r="U11" s="28">
        <v>-4.0861334599999992</v>
      </c>
      <c r="V11" s="29">
        <v>-0.68176162661519002</v>
      </c>
      <c r="W11" s="28">
        <v>-4.5110602000000002</v>
      </c>
      <c r="X11" s="29">
        <v>-0.40668456224572586</v>
      </c>
      <c r="Y11" s="28">
        <v>-12.919186159999999</v>
      </c>
      <c r="Z11" s="29">
        <v>-0.51923438565158986</v>
      </c>
      <c r="AA11" s="28">
        <v>-1.4870988599999997</v>
      </c>
      <c r="AB11" s="29">
        <v>-0.63810175844991457</v>
      </c>
      <c r="AC11" s="28">
        <v>-3.4923548499999999</v>
      </c>
      <c r="AD11" s="29">
        <v>-0.55389605313095958</v>
      </c>
      <c r="AE11" s="28">
        <v>-3.6141216199999988</v>
      </c>
      <c r="AF11" s="29">
        <v>-0.61022486848589641</v>
      </c>
      <c r="AG11" s="28">
        <v>-11.314754990000003</v>
      </c>
      <c r="AH11" s="29">
        <v>-0.63136417866478312</v>
      </c>
      <c r="AI11" s="28">
        <v>-3.4524110100000005</v>
      </c>
      <c r="AJ11" s="29">
        <v>-0.69633167495829995</v>
      </c>
      <c r="AK11" s="28">
        <v>-6.1614949099999983</v>
      </c>
      <c r="AL11" s="29">
        <v>-0.78329774746582559</v>
      </c>
      <c r="AM11" s="28">
        <v>-4.9385550000000027</v>
      </c>
      <c r="AN11" s="29">
        <v>-0.75678547895244952</v>
      </c>
      <c r="AO11" s="28">
        <v>-17.638566079999997</v>
      </c>
      <c r="AP11" s="29">
        <v>-0.65424883671328804</v>
      </c>
      <c r="AQ11" s="28">
        <v>-3.9065869800000002</v>
      </c>
      <c r="AR11" s="30">
        <v>-0.64159117256421516</v>
      </c>
      <c r="AS11" s="28">
        <v>-6.4641293100000006</v>
      </c>
      <c r="AT11" s="30">
        <v>-0.67614211054272044</v>
      </c>
      <c r="AU11" s="28">
        <v>-5.9432311999999996</v>
      </c>
      <c r="AV11" s="30">
        <v>-0.50672106044395304</v>
      </c>
      <c r="AW11" s="28">
        <v>-19.220257480000004</v>
      </c>
      <c r="AX11" s="30">
        <v>-0.57482056564440254</v>
      </c>
      <c r="AY11" s="28">
        <v>-1.6809392899999995</v>
      </c>
      <c r="AZ11" s="30">
        <v>-0.35552767468360114</v>
      </c>
      <c r="BA11" s="28">
        <v>-8.7087798299999992</v>
      </c>
      <c r="BB11" s="29">
        <v>-0.45510630083763282</v>
      </c>
      <c r="BC11" s="28">
        <v>-2.500344290000001</v>
      </c>
      <c r="BD11" s="29">
        <v>-0.28392340350332329</v>
      </c>
      <c r="BE11" s="28">
        <v>-18.058649079999999</v>
      </c>
      <c r="BF11" s="29">
        <v>-0.47935959906154174</v>
      </c>
      <c r="BG11" s="28">
        <v>-1.9267139700000002</v>
      </c>
      <c r="BH11" s="29">
        <v>-0.23258819149537593</v>
      </c>
      <c r="BI11" s="28">
        <v>-6.1202386200000003</v>
      </c>
      <c r="BJ11" s="29">
        <v>-0.47952585561093108</v>
      </c>
      <c r="BK11" s="28">
        <v>-5.4877816399999997</v>
      </c>
      <c r="BL11" s="29">
        <v>-0.42293716990219737</v>
      </c>
      <c r="BM11" s="28">
        <v>-16.867639809999996</v>
      </c>
      <c r="BN11" s="29">
        <v>-0.4757212986315833</v>
      </c>
      <c r="BO11" s="1"/>
      <c r="BP11" s="28">
        <v>-1.9267139700000002</v>
      </c>
      <c r="BQ11" s="29">
        <v>-0.23258819149537593</v>
      </c>
      <c r="BR11" s="28">
        <v>-6.1202386200000003</v>
      </c>
      <c r="BS11" s="29">
        <v>-0.47952585561093108</v>
      </c>
      <c r="BT11" s="28">
        <v>-5.4856036399999999</v>
      </c>
      <c r="BU11" s="29">
        <v>-0.42276931388742217</v>
      </c>
      <c r="BV11" s="28">
        <v>-16.867639809999996</v>
      </c>
      <c r="BW11" s="29">
        <v>-0.4757212986315833</v>
      </c>
      <c r="BX11" s="28">
        <v>-3.4334293799999998</v>
      </c>
      <c r="BY11" s="29">
        <v>-0.24664846511299746</v>
      </c>
      <c r="BZ11" s="28">
        <v>-1.7909258000000001</v>
      </c>
      <c r="CA11" s="29">
        <v>-0.18055082127689548</v>
      </c>
      <c r="CB11" s="28">
        <v>-3.4962899400000005</v>
      </c>
      <c r="CC11" s="29">
        <v>-0.21614168850447088</v>
      </c>
      <c r="CD11" s="28">
        <v>-7.8755323500000003</v>
      </c>
      <c r="CE11" s="29">
        <v>-0.29924577197896574</v>
      </c>
    </row>
    <row r="12" spans="1:83" ht="14.4" outlineLevel="1">
      <c r="A12" s="1"/>
      <c r="B12" s="31" t="s">
        <v>20</v>
      </c>
      <c r="C12" s="16"/>
      <c r="D12" s="17"/>
      <c r="E12" s="16"/>
      <c r="F12" s="17"/>
      <c r="G12" s="16"/>
      <c r="H12" s="17"/>
      <c r="I12" s="16"/>
      <c r="J12" s="17"/>
      <c r="K12" s="16"/>
      <c r="L12" s="17"/>
      <c r="M12" s="16">
        <v>-0.68683929361032048</v>
      </c>
      <c r="N12" s="17">
        <v>-6.1454650137461618E-2</v>
      </c>
      <c r="O12" s="16">
        <v>-0.6861645999999999</v>
      </c>
      <c r="P12" s="17">
        <v>-9.8928997264966637E-2</v>
      </c>
      <c r="Q12" s="16">
        <v>-0.45245240000000009</v>
      </c>
      <c r="R12" s="17">
        <v>-1.7795774268418402E-2</v>
      </c>
      <c r="S12" s="16">
        <v>-0.38400000000000001</v>
      </c>
      <c r="T12" s="17">
        <v>-0.10240000000000002</v>
      </c>
      <c r="U12" s="16">
        <v>-0.51200681999999997</v>
      </c>
      <c r="V12" s="17">
        <v>-8.542711731233342E-2</v>
      </c>
      <c r="W12" s="16">
        <v>-0.44276194000000002</v>
      </c>
      <c r="X12" s="17">
        <v>-3.9916214318746701E-2</v>
      </c>
      <c r="Y12" s="16">
        <v>-0.37686300999999989</v>
      </c>
      <c r="Z12" s="17">
        <v>-1.5146482994263077E-2</v>
      </c>
      <c r="AA12" s="16">
        <v>-0.58589939999999996</v>
      </c>
      <c r="AB12" s="17">
        <v>-0.25140456190972393</v>
      </c>
      <c r="AC12" s="16">
        <v>0.57799685000000012</v>
      </c>
      <c r="AD12" s="17">
        <v>9.1671719423679798E-2</v>
      </c>
      <c r="AE12" s="16">
        <v>-1.0569300000001381E-3</v>
      </c>
      <c r="AF12" s="17">
        <v>-1.7845690822349331E-4</v>
      </c>
      <c r="AG12" s="16">
        <v>-0.58424449000000001</v>
      </c>
      <c r="AH12" s="17">
        <v>-3.260088644378812E-2</v>
      </c>
      <c r="AI12" s="16">
        <v>-0.75283791000000011</v>
      </c>
      <c r="AJ12" s="17">
        <v>-0.15184312682469572</v>
      </c>
      <c r="AK12" s="16">
        <v>-1.0734901799999998</v>
      </c>
      <c r="AL12" s="17">
        <v>-0.13647052415088076</v>
      </c>
      <c r="AM12" s="16">
        <v>-1.2710254699999997</v>
      </c>
      <c r="AN12" s="17">
        <v>-0.19477228036838942</v>
      </c>
      <c r="AO12" s="16">
        <v>-2.1732716499999998</v>
      </c>
      <c r="AP12" s="17">
        <v>-8.0610886532703235E-2</v>
      </c>
      <c r="AQ12" s="16">
        <v>-0.8880378000000001</v>
      </c>
      <c r="AR12" s="18">
        <v>-0.1458452650101614</v>
      </c>
      <c r="AS12" s="16">
        <v>-0.92864674999999985</v>
      </c>
      <c r="AT12" s="18">
        <v>-9.713561461746778E-2</v>
      </c>
      <c r="AU12" s="16">
        <v>-0.77337398000000035</v>
      </c>
      <c r="AV12" s="18">
        <v>-6.5938017566161772E-2</v>
      </c>
      <c r="AW12" s="16">
        <v>-0.91363116</v>
      </c>
      <c r="AX12" s="18">
        <v>-2.7323982559964724E-2</v>
      </c>
      <c r="AY12" s="16">
        <v>-0.15733223000000018</v>
      </c>
      <c r="AZ12" s="18">
        <v>-3.3276610415052879E-2</v>
      </c>
      <c r="BA12" s="16">
        <v>-0.18551711999999987</v>
      </c>
      <c r="BB12" s="17">
        <v>-9.6948151030764058E-3</v>
      </c>
      <c r="BC12" s="16">
        <v>-0.55669678000000067</v>
      </c>
      <c r="BD12" s="17">
        <v>-6.3214992082926677E-2</v>
      </c>
      <c r="BE12" s="16">
        <v>-1.2249937899999985</v>
      </c>
      <c r="BF12" s="17">
        <v>-3.2516968983998765E-2</v>
      </c>
      <c r="BG12" s="16">
        <v>-0.15110422000000001</v>
      </c>
      <c r="BH12" s="17">
        <v>-1.8240931349617719E-2</v>
      </c>
      <c r="BI12" s="16">
        <v>-0.73610700000000007</v>
      </c>
      <c r="BJ12" s="17">
        <v>-5.7674604033036161E-2</v>
      </c>
      <c r="BK12" s="16">
        <v>-0.75195540999999977</v>
      </c>
      <c r="BL12" s="17">
        <v>-5.7952359233820826E-2</v>
      </c>
      <c r="BM12" s="16">
        <v>-0.7550389500000001</v>
      </c>
      <c r="BN12" s="17">
        <v>-2.1294509122638611E-2</v>
      </c>
      <c r="BO12" s="1"/>
      <c r="BP12" s="16">
        <v>-0.15110422000000001</v>
      </c>
      <c r="BQ12" s="17">
        <v>-1.8240931349617719E-2</v>
      </c>
      <c r="BR12" s="16">
        <v>-0.73610700000000007</v>
      </c>
      <c r="BS12" s="17">
        <v>-5.7674604033036161E-2</v>
      </c>
      <c r="BT12" s="16">
        <v>-0.75195540999999977</v>
      </c>
      <c r="BU12" s="17">
        <v>-5.7952359233820826E-2</v>
      </c>
      <c r="BV12" s="16">
        <v>-0.7550389500000001</v>
      </c>
      <c r="BW12" s="17">
        <v>-2.1294509122638611E-2</v>
      </c>
      <c r="BX12" s="16">
        <v>-1.02424542</v>
      </c>
      <c r="BY12" s="17">
        <v>-7.3579075839916477E-2</v>
      </c>
      <c r="BZ12" s="16">
        <v>-0.53642654000000012</v>
      </c>
      <c r="CA12" s="17">
        <v>-5.407943330300085E-2</v>
      </c>
      <c r="CB12" s="16">
        <v>-0.59163657000000036</v>
      </c>
      <c r="CC12" s="17">
        <v>-3.6575149491404488E-2</v>
      </c>
      <c r="CD12" s="16">
        <v>-0.38523230999999969</v>
      </c>
      <c r="CE12" s="17">
        <v>-1.4637631448138252E-2</v>
      </c>
    </row>
    <row r="13" spans="1:83" ht="14.4" outlineLevel="1">
      <c r="A13" s="1"/>
      <c r="B13" s="32" t="s">
        <v>21</v>
      </c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>
        <v>-2.6587100000000001</v>
      </c>
      <c r="N13" s="17">
        <v>-0.23788693277596645</v>
      </c>
      <c r="O13" s="16">
        <v>-1.0178000000000003</v>
      </c>
      <c r="P13" s="17">
        <v>-0.14674311880310217</v>
      </c>
      <c r="Q13" s="16">
        <v>-6.5524899999999988</v>
      </c>
      <c r="R13" s="17">
        <v>-0.25772132700825295</v>
      </c>
      <c r="S13" s="16">
        <v>-0.49299999999999999</v>
      </c>
      <c r="T13" s="17">
        <v>-0.13146666666666668</v>
      </c>
      <c r="U13" s="16">
        <v>-1.9947174599999999</v>
      </c>
      <c r="V13" s="17">
        <v>-0.33281385287090465</v>
      </c>
      <c r="W13" s="16">
        <v>-2.3883654300000003</v>
      </c>
      <c r="X13" s="17">
        <v>-0.21531775376936332</v>
      </c>
      <c r="Y13" s="16">
        <v>-5.2076179699999985</v>
      </c>
      <c r="Z13" s="17">
        <v>-0.20929912177696561</v>
      </c>
      <c r="AA13" s="16">
        <v>-0.40794732</v>
      </c>
      <c r="AB13" s="17">
        <v>-0.17504680371211503</v>
      </c>
      <c r="AC13" s="16">
        <v>-2.1432994400000003</v>
      </c>
      <c r="AD13" s="17">
        <v>-0.33993255310060949</v>
      </c>
      <c r="AE13" s="16">
        <v>-1.5615320299999991</v>
      </c>
      <c r="AF13" s="17">
        <v>-0.26365622904612285</v>
      </c>
      <c r="AG13" s="16">
        <v>-4.4981848600000012</v>
      </c>
      <c r="AH13" s="17">
        <v>-0.25099905319436905</v>
      </c>
      <c r="AI13" s="16">
        <v>-1.5056139700000002</v>
      </c>
      <c r="AJ13" s="17">
        <v>-0.30367377885598723</v>
      </c>
      <c r="AK13" s="16">
        <v>-2.7034594499999991</v>
      </c>
      <c r="AL13" s="17">
        <v>-0.34368505183918097</v>
      </c>
      <c r="AM13" s="16">
        <v>-1.5804348800000012</v>
      </c>
      <c r="AN13" s="17">
        <v>-0.24218626047780317</v>
      </c>
      <c r="AO13" s="16">
        <v>-7.7448570699999992</v>
      </c>
      <c r="AP13" s="17">
        <v>-0.28727186243918218</v>
      </c>
      <c r="AQ13" s="16">
        <v>-1.7039423099999997</v>
      </c>
      <c r="AR13" s="18">
        <v>-0.27984385097568654</v>
      </c>
      <c r="AS13" s="16">
        <v>-2.18916617</v>
      </c>
      <c r="AT13" s="18">
        <v>-0.22898481195644951</v>
      </c>
      <c r="AU13" s="16">
        <v>-2.95562572</v>
      </c>
      <c r="AV13" s="18">
        <v>-0.25199722990985479</v>
      </c>
      <c r="AW13" s="16">
        <v>-9.7894456100000014</v>
      </c>
      <c r="AX13" s="18">
        <v>-0.29277311548717677</v>
      </c>
      <c r="AY13" s="16">
        <v>-1.2630790299999997</v>
      </c>
      <c r="AZ13" s="18">
        <v>-0.26714798871618883</v>
      </c>
      <c r="BA13" s="16">
        <v>-3.5167048099999998</v>
      </c>
      <c r="BB13" s="17">
        <v>-0.18377712474756758</v>
      </c>
      <c r="BC13" s="16">
        <v>-1.6669791399999996</v>
      </c>
      <c r="BD13" s="17">
        <v>-0.18929168790504547</v>
      </c>
      <c r="BE13" s="16">
        <v>-11.143419869999999</v>
      </c>
      <c r="BF13" s="17">
        <v>-0.29579761240133795</v>
      </c>
      <c r="BG13" s="16">
        <v>-0.63091808000000005</v>
      </c>
      <c r="BH13" s="17">
        <v>-7.6162885354973009E-2</v>
      </c>
      <c r="BI13" s="16">
        <v>-2.7853300599999997</v>
      </c>
      <c r="BJ13" s="17">
        <v>-0.21823295840389076</v>
      </c>
      <c r="BK13" s="16">
        <v>-2.7892871000000001</v>
      </c>
      <c r="BL13" s="17">
        <v>-0.21496722528462475</v>
      </c>
      <c r="BM13" s="16">
        <v>-8.9950747599999978</v>
      </c>
      <c r="BN13" s="17">
        <v>-0.25368982823420733</v>
      </c>
      <c r="BO13" s="1"/>
      <c r="BP13" s="16">
        <v>-0.63091808000000005</v>
      </c>
      <c r="BQ13" s="17">
        <v>-7.6162885354973009E-2</v>
      </c>
      <c r="BR13" s="16">
        <v>-2.7853300599999997</v>
      </c>
      <c r="BS13" s="17">
        <v>-0.21823295840389076</v>
      </c>
      <c r="BT13" s="16">
        <v>-2.7892871000000001</v>
      </c>
      <c r="BU13" s="17">
        <v>-0.21496722528462475</v>
      </c>
      <c r="BV13" s="16">
        <v>-8.9950747599999978</v>
      </c>
      <c r="BW13" s="17">
        <v>-0.25368982823420733</v>
      </c>
      <c r="BX13" s="16">
        <v>-1.5546564199999999</v>
      </c>
      <c r="BY13" s="17">
        <v>-0.11168239603374848</v>
      </c>
      <c r="BZ13" s="16">
        <v>-0.96544851000000009</v>
      </c>
      <c r="CA13" s="17">
        <v>-9.7330956637653579E-2</v>
      </c>
      <c r="CB13" s="16">
        <v>-2.4117573400000003</v>
      </c>
      <c r="CC13" s="17">
        <v>-0.14909555920029083</v>
      </c>
      <c r="CD13" s="16">
        <v>-5.1020076299999984</v>
      </c>
      <c r="CE13" s="17">
        <v>-0.19386044574903216</v>
      </c>
    </row>
    <row r="14" spans="1:83" ht="14.4" outlineLevel="1">
      <c r="A14" s="1"/>
      <c r="B14" s="31" t="s">
        <v>22</v>
      </c>
      <c r="C14" s="16"/>
      <c r="D14" s="17"/>
      <c r="E14" s="16"/>
      <c r="F14" s="17"/>
      <c r="G14" s="16"/>
      <c r="H14" s="17"/>
      <c r="I14" s="16"/>
      <c r="J14" s="17"/>
      <c r="K14" s="16"/>
      <c r="L14" s="17"/>
      <c r="M14" s="16">
        <v>-0.16805</v>
      </c>
      <c r="N14" s="17">
        <v>-1.5036201410835014E-2</v>
      </c>
      <c r="O14" s="16">
        <v>-0.20502999999999996</v>
      </c>
      <c r="P14" s="17">
        <v>-2.9560563615838104E-2</v>
      </c>
      <c r="Q14" s="16">
        <v>-0.19391999999999998</v>
      </c>
      <c r="R14" s="17">
        <v>-7.6272256399384682E-3</v>
      </c>
      <c r="S14" s="16">
        <v>-0.39300000000000002</v>
      </c>
      <c r="T14" s="17">
        <v>-0.10480000000000002</v>
      </c>
      <c r="U14" s="16">
        <v>-0.16515948999999985</v>
      </c>
      <c r="V14" s="17">
        <v>-2.7556467172595762E-2</v>
      </c>
      <c r="W14" s="16">
        <v>-0.20090353000000005</v>
      </c>
      <c r="X14" s="17">
        <v>-1.8112009268169613E-2</v>
      </c>
      <c r="Y14" s="16">
        <v>-0.21238365000000003</v>
      </c>
      <c r="Z14" s="17">
        <v>-8.5359009975123929E-3</v>
      </c>
      <c r="AA14" s="16">
        <v>-0.19926295999999996</v>
      </c>
      <c r="AB14" s="17">
        <v>-8.5502079646497059E-2</v>
      </c>
      <c r="AC14" s="16">
        <v>-0.18017364999999999</v>
      </c>
      <c r="AD14" s="17">
        <v>-2.8575983226102844E-2</v>
      </c>
      <c r="AE14" s="16">
        <v>-0.15583793000000001</v>
      </c>
      <c r="AF14" s="17">
        <v>-2.6312390765467479E-2</v>
      </c>
      <c r="AG14" s="16">
        <v>-0.14148766000000002</v>
      </c>
      <c r="AH14" s="17">
        <v>-7.8950220597840872E-3</v>
      </c>
      <c r="AI14" s="16">
        <v>-0.53306991999999997</v>
      </c>
      <c r="AJ14" s="17">
        <v>-0.10751717254646541</v>
      </c>
      <c r="AK14" s="16">
        <v>-0.95890407</v>
      </c>
      <c r="AL14" s="17">
        <v>-0.12190343561718735</v>
      </c>
      <c r="AM14" s="16">
        <v>-0.48155641999999999</v>
      </c>
      <c r="AN14" s="17">
        <v>-7.3793833611719761E-2</v>
      </c>
      <c r="AO14" s="16">
        <v>-1.7995426000000001</v>
      </c>
      <c r="AP14" s="17">
        <v>-6.6748546754091143E-2</v>
      </c>
      <c r="AQ14" s="16">
        <v>-0.46653309999999998</v>
      </c>
      <c r="AR14" s="18">
        <v>-7.6620210992721385E-2</v>
      </c>
      <c r="AS14" s="16">
        <v>-1.40312784</v>
      </c>
      <c r="AT14" s="18">
        <v>-0.14676590977708157</v>
      </c>
      <c r="AU14" s="16">
        <v>-0.4316181300000006</v>
      </c>
      <c r="AV14" s="18">
        <v>-3.6799846612131849E-2</v>
      </c>
      <c r="AW14" s="16">
        <v>-1.7669574299999997</v>
      </c>
      <c r="AX14" s="18">
        <v>-5.2844425754393139E-2</v>
      </c>
      <c r="AY14" s="16">
        <v>8.0000000179936137E-8</v>
      </c>
      <c r="AZ14" s="18">
        <v>1.692042907668627E-8</v>
      </c>
      <c r="BA14" s="16">
        <v>-0.86156966999999995</v>
      </c>
      <c r="BB14" s="17">
        <v>-4.5024193179953209E-2</v>
      </c>
      <c r="BC14" s="16">
        <v>-4.3563510000000694E-2</v>
      </c>
      <c r="BD14" s="17">
        <v>-4.9467987577627758E-3</v>
      </c>
      <c r="BE14" s="16">
        <v>-0.13800143999999914</v>
      </c>
      <c r="BF14" s="17">
        <v>-3.663192891963268E-3</v>
      </c>
      <c r="BG14" s="16">
        <v>0</v>
      </c>
      <c r="BH14" s="17">
        <v>0</v>
      </c>
      <c r="BI14" s="16">
        <v>0</v>
      </c>
      <c r="BJ14" s="17">
        <v>0</v>
      </c>
      <c r="BK14" s="16">
        <v>0</v>
      </c>
      <c r="BL14" s="17">
        <v>0</v>
      </c>
      <c r="BM14" s="16">
        <v>0</v>
      </c>
      <c r="BN14" s="17">
        <v>0</v>
      </c>
      <c r="BO14" s="1"/>
      <c r="BP14" s="16">
        <v>0</v>
      </c>
      <c r="BQ14" s="17">
        <v>0</v>
      </c>
      <c r="BR14" s="16">
        <v>0</v>
      </c>
      <c r="BS14" s="17">
        <v>0</v>
      </c>
      <c r="BT14" s="16">
        <v>0</v>
      </c>
      <c r="BU14" s="17">
        <v>0</v>
      </c>
      <c r="BV14" s="16">
        <v>0</v>
      </c>
      <c r="BW14" s="17">
        <v>0</v>
      </c>
      <c r="BX14" s="16">
        <v>0</v>
      </c>
      <c r="BY14" s="17">
        <v>0</v>
      </c>
      <c r="BZ14" s="16">
        <v>0</v>
      </c>
      <c r="CA14" s="17">
        <v>0</v>
      </c>
      <c r="CB14" s="16">
        <v>0</v>
      </c>
      <c r="CC14" s="17">
        <v>0</v>
      </c>
      <c r="CD14" s="16">
        <v>0</v>
      </c>
      <c r="CE14" s="17">
        <v>0</v>
      </c>
    </row>
    <row r="15" spans="1:83" ht="14.4" outlineLevel="1">
      <c r="A15" s="1"/>
      <c r="B15" s="32" t="s">
        <v>23</v>
      </c>
      <c r="C15" s="16"/>
      <c r="D15" s="17"/>
      <c r="E15" s="16"/>
      <c r="F15" s="17"/>
      <c r="G15" s="16"/>
      <c r="H15" s="17"/>
      <c r="I15" s="16"/>
      <c r="J15" s="17"/>
      <c r="K15" s="16"/>
      <c r="L15" s="17"/>
      <c r="M15" s="16">
        <v>-1.05071124</v>
      </c>
      <c r="N15" s="17">
        <v>-9.4011935907576366E-2</v>
      </c>
      <c r="O15" s="16">
        <v>-0.90253000000000005</v>
      </c>
      <c r="P15" s="17">
        <v>-0.13012386226504596</v>
      </c>
      <c r="Q15" s="16">
        <v>-3.0594999999999994</v>
      </c>
      <c r="R15" s="17">
        <v>-0.12033568917796897</v>
      </c>
      <c r="S15" s="16">
        <v>6.8000000000000005E-2</v>
      </c>
      <c r="T15" s="17">
        <v>1.8133333333333338E-2</v>
      </c>
      <c r="U15" s="16">
        <v>-0.46904957000000003</v>
      </c>
      <c r="V15" s="17">
        <v>-7.8259802558273639E-2</v>
      </c>
      <c r="W15" s="16">
        <v>-0.58379497999999996</v>
      </c>
      <c r="X15" s="17">
        <v>-5.2630733210466192E-2</v>
      </c>
      <c r="Y15" s="16">
        <v>-3.5184548800000002</v>
      </c>
      <c r="Z15" s="17">
        <v>-0.14141004978440827</v>
      </c>
      <c r="AA15" s="16">
        <v>-8.2999169999999997E-2</v>
      </c>
      <c r="AB15" s="17">
        <v>-3.5614253868020182E-2</v>
      </c>
      <c r="AC15" s="16">
        <v>-0.79206592999999992</v>
      </c>
      <c r="AD15" s="17">
        <v>-0.1256236010629054</v>
      </c>
      <c r="AE15" s="16">
        <v>-0.86057572999999998</v>
      </c>
      <c r="AF15" s="17">
        <v>-0.14530355280667187</v>
      </c>
      <c r="AG15" s="16">
        <v>-3.4925812600000001</v>
      </c>
      <c r="AH15" s="17">
        <v>-0.19488629675046221</v>
      </c>
      <c r="AI15" s="16">
        <v>-0.28568707999999998</v>
      </c>
      <c r="AJ15" s="17">
        <v>-5.762146000407576E-2</v>
      </c>
      <c r="AK15" s="16">
        <v>-0.6929728300000001</v>
      </c>
      <c r="AL15" s="17">
        <v>-8.8096162493465205E-2</v>
      </c>
      <c r="AM15" s="16">
        <v>-0.50860954999999997</v>
      </c>
      <c r="AN15" s="17">
        <v>-7.7939462433148879E-2</v>
      </c>
      <c r="AO15" s="16">
        <v>-2.7981906399999996</v>
      </c>
      <c r="AP15" s="17">
        <v>-0.10379035137089845</v>
      </c>
      <c r="AQ15" s="16">
        <v>-0.33270748000000006</v>
      </c>
      <c r="AR15" s="18">
        <v>-5.4641604886034104E-2</v>
      </c>
      <c r="AS15" s="16">
        <v>-0.47349615999999994</v>
      </c>
      <c r="AT15" s="18">
        <v>-4.9527272367680029E-2</v>
      </c>
      <c r="AU15" s="16">
        <v>-0.47445484999999976</v>
      </c>
      <c r="AV15" s="18">
        <v>-4.0452113780257544E-2</v>
      </c>
      <c r="AW15" s="16">
        <v>-3.2093012000000005</v>
      </c>
      <c r="AX15" s="18">
        <v>-9.5980625286985477E-2</v>
      </c>
      <c r="AY15" s="16">
        <v>-8.9702509999999985E-2</v>
      </c>
      <c r="AZ15" s="18">
        <v>-1.897256193802364E-2</v>
      </c>
      <c r="BA15" s="16">
        <v>-1.0780094499999999</v>
      </c>
      <c r="BB15" s="17">
        <v>-5.6334974891369037E-2</v>
      </c>
      <c r="BC15" s="16">
        <v>-8.478216999999999E-2</v>
      </c>
      <c r="BD15" s="17">
        <v>-9.6273310675936297E-3</v>
      </c>
      <c r="BE15" s="16">
        <v>-2.6795549300000001</v>
      </c>
      <c r="BF15" s="17">
        <v>-7.1127711226790041E-2</v>
      </c>
      <c r="BG15" s="16">
        <v>1.003716E-18</v>
      </c>
      <c r="BH15" s="17">
        <v>1.211661371900328E-19</v>
      </c>
      <c r="BI15" s="16">
        <v>-0.27814312000000002</v>
      </c>
      <c r="BJ15" s="17">
        <v>-2.1792747943591435E-2</v>
      </c>
      <c r="BK15" s="16">
        <v>-0.15251769999999998</v>
      </c>
      <c r="BL15" s="17">
        <v>-1.1754367908485578E-2</v>
      </c>
      <c r="BM15" s="16">
        <v>-0.72910588999999981</v>
      </c>
      <c r="BN15" s="17">
        <v>-2.0563114030043798E-2</v>
      </c>
      <c r="BO15" s="1"/>
      <c r="BP15" s="16">
        <v>0</v>
      </c>
      <c r="BQ15" s="17">
        <v>0</v>
      </c>
      <c r="BR15" s="16">
        <v>-0.27814312000000002</v>
      </c>
      <c r="BS15" s="17">
        <v>-2.1792747943591435E-2</v>
      </c>
      <c r="BT15" s="16">
        <v>-0.15033969999999997</v>
      </c>
      <c r="BU15" s="17">
        <v>-1.1586511893710363E-2</v>
      </c>
      <c r="BV15" s="16">
        <v>-0.72910588999999981</v>
      </c>
      <c r="BW15" s="17">
        <v>-2.0563114030043798E-2</v>
      </c>
      <c r="BX15" s="16">
        <v>-1.552E-5</v>
      </c>
      <c r="BY15" s="17">
        <v>-1.1149156586275033E-6</v>
      </c>
      <c r="BZ15" s="16">
        <v>0</v>
      </c>
      <c r="CA15" s="17">
        <v>0</v>
      </c>
      <c r="CB15" s="16">
        <v>0</v>
      </c>
      <c r="CC15" s="17">
        <v>0</v>
      </c>
      <c r="CD15" s="16">
        <v>0</v>
      </c>
      <c r="CE15" s="17">
        <v>0</v>
      </c>
    </row>
    <row r="16" spans="1:83" ht="14.4" outlineLevel="1">
      <c r="A16" s="1"/>
      <c r="B16" s="32" t="s">
        <v>24</v>
      </c>
      <c r="C16" s="16"/>
      <c r="D16" s="17"/>
      <c r="E16" s="16"/>
      <c r="F16" s="17"/>
      <c r="G16" s="16"/>
      <c r="H16" s="17"/>
      <c r="I16" s="16"/>
      <c r="J16" s="17"/>
      <c r="K16" s="16"/>
      <c r="L16" s="17"/>
      <c r="M16" s="16">
        <v>-1.7685200000000001</v>
      </c>
      <c r="N16" s="17">
        <v>-0.15823756571907135</v>
      </c>
      <c r="O16" s="16">
        <v>-1.6778700000000004</v>
      </c>
      <c r="P16" s="17">
        <v>-0.24190988086673318</v>
      </c>
      <c r="Q16" s="16">
        <v>-3.2986099999999996</v>
      </c>
      <c r="R16" s="17">
        <v>-0.12974031955526727</v>
      </c>
      <c r="S16" s="16">
        <v>-0.47099999999999997</v>
      </c>
      <c r="T16" s="17">
        <v>-0.12560000000000002</v>
      </c>
      <c r="U16" s="16">
        <v>-0.94520011999999987</v>
      </c>
      <c r="V16" s="17">
        <v>-0.15770438670108267</v>
      </c>
      <c r="W16" s="16">
        <v>-0.89523432000000036</v>
      </c>
      <c r="X16" s="17">
        <v>-8.0707851678980078E-2</v>
      </c>
      <c r="Y16" s="16">
        <v>-3.6038666499999996</v>
      </c>
      <c r="Z16" s="17">
        <v>-0.14484283009844043</v>
      </c>
      <c r="AA16" s="16">
        <v>-0.21099001000000001</v>
      </c>
      <c r="AB16" s="17">
        <v>-9.0534059313558402E-2</v>
      </c>
      <c r="AC16" s="16">
        <v>-0.95481268000000008</v>
      </c>
      <c r="AD16" s="17">
        <v>-0.15143563516502168</v>
      </c>
      <c r="AE16" s="16">
        <v>-1.0351189999999999</v>
      </c>
      <c r="AF16" s="17">
        <v>-0.17477423895941077</v>
      </c>
      <c r="AG16" s="16">
        <v>-2.5982567199999997</v>
      </c>
      <c r="AH16" s="17">
        <v>-0.1449829202163796</v>
      </c>
      <c r="AI16" s="16">
        <v>-0.37520213000000002</v>
      </c>
      <c r="AJ16" s="17">
        <v>-7.567613672707578E-2</v>
      </c>
      <c r="AK16" s="16">
        <v>-0.73266838000000012</v>
      </c>
      <c r="AL16" s="17">
        <v>-9.3142573365111461E-2</v>
      </c>
      <c r="AM16" s="16">
        <v>-1.09692868</v>
      </c>
      <c r="AN16" s="17">
        <v>-0.16809364206138794</v>
      </c>
      <c r="AO16" s="16">
        <v>-3.1227041199999999</v>
      </c>
      <c r="AP16" s="17">
        <v>-0.11582718961641308</v>
      </c>
      <c r="AQ16" s="16">
        <v>-0.51536629</v>
      </c>
      <c r="AR16" s="18">
        <v>-8.4640240699611749E-2</v>
      </c>
      <c r="AS16" s="16">
        <v>-1.4696923900000001</v>
      </c>
      <c r="AT16" s="18">
        <v>-0.15372850182404146</v>
      </c>
      <c r="AU16" s="16">
        <v>-1.3081585199999999</v>
      </c>
      <c r="AV16" s="18">
        <v>-0.11153385257554714</v>
      </c>
      <c r="AW16" s="16">
        <v>-3.5409220799999996</v>
      </c>
      <c r="AX16" s="18">
        <v>-0.10589841655588235</v>
      </c>
      <c r="AY16" s="16">
        <v>-0.17082560000000002</v>
      </c>
      <c r="AZ16" s="18">
        <v>-3.6130530534764879E-2</v>
      </c>
      <c r="BA16" s="16">
        <v>-3.0669787800000003</v>
      </c>
      <c r="BB16" s="17">
        <v>-0.16027519291566664</v>
      </c>
      <c r="BC16" s="16">
        <v>-0.1483226899999992</v>
      </c>
      <c r="BD16" s="17">
        <v>-1.6842593689994623E-2</v>
      </c>
      <c r="BE16" s="16">
        <v>-2.8726790499999995</v>
      </c>
      <c r="BF16" s="17">
        <v>-7.6254113557451694E-2</v>
      </c>
      <c r="BG16" s="16">
        <v>-1.14469167</v>
      </c>
      <c r="BH16" s="17">
        <v>-0.13818437479078519</v>
      </c>
      <c r="BI16" s="16">
        <v>-2.3206584399999999</v>
      </c>
      <c r="BJ16" s="17">
        <v>-0.18182554523041267</v>
      </c>
      <c r="BK16" s="16">
        <v>-1.7940214299999999</v>
      </c>
      <c r="BL16" s="17">
        <v>-0.13826321747526621</v>
      </c>
      <c r="BM16" s="16">
        <v>-6.3884202099999996</v>
      </c>
      <c r="BN16" s="17">
        <v>-0.1801738472446936</v>
      </c>
      <c r="BO16" s="1"/>
      <c r="BP16" s="16">
        <v>-1.14469167</v>
      </c>
      <c r="BQ16" s="17">
        <v>-0.13818437479078519</v>
      </c>
      <c r="BR16" s="16">
        <v>-2.3206584399999999</v>
      </c>
      <c r="BS16" s="17">
        <v>-0.18182554523041267</v>
      </c>
      <c r="BT16" s="16">
        <v>-1.7940214299999999</v>
      </c>
      <c r="BU16" s="17">
        <v>-0.13826321747526621</v>
      </c>
      <c r="BV16" s="16">
        <v>-6.3884202099999996</v>
      </c>
      <c r="BW16" s="17">
        <v>-0.1801738472446936</v>
      </c>
      <c r="BX16" s="16">
        <v>-0.85451201999999993</v>
      </c>
      <c r="BY16" s="17">
        <v>-6.1385878323673856E-2</v>
      </c>
      <c r="BZ16" s="16">
        <v>-0.2890507499999998</v>
      </c>
      <c r="CA16" s="17">
        <v>-2.9140431336241043E-2</v>
      </c>
      <c r="CB16" s="16">
        <v>-0.49289603000000048</v>
      </c>
      <c r="CC16" s="17">
        <v>-3.0470979812775602E-2</v>
      </c>
      <c r="CD16" s="16">
        <v>-2.3857738899999994</v>
      </c>
      <c r="CE16" s="17">
        <v>-9.0651998843012796E-2</v>
      </c>
    </row>
    <row r="17" spans="1:83" ht="14.4">
      <c r="A17" s="1"/>
      <c r="B17" s="23" t="s">
        <v>25</v>
      </c>
      <c r="C17" s="24"/>
      <c r="D17" s="25"/>
      <c r="E17" s="24"/>
      <c r="F17" s="25"/>
      <c r="G17" s="24"/>
      <c r="H17" s="25"/>
      <c r="I17" s="24"/>
      <c r="J17" s="25"/>
      <c r="K17" s="24"/>
      <c r="L17" s="25"/>
      <c r="M17" s="24">
        <v>4.8435294663896773</v>
      </c>
      <c r="N17" s="25">
        <v>0.43337271404908911</v>
      </c>
      <c r="O17" s="24">
        <v>2.4465353999999984</v>
      </c>
      <c r="P17" s="25">
        <v>0.35273357718431397</v>
      </c>
      <c r="Q17" s="24">
        <v>11.867737600000002</v>
      </c>
      <c r="R17" s="25">
        <v>0.46677966435015389</v>
      </c>
      <c r="S17" s="24">
        <v>2.0769999999999995</v>
      </c>
      <c r="T17" s="25">
        <v>0.55386666666666662</v>
      </c>
      <c r="U17" s="24">
        <v>1.9073594273700829</v>
      </c>
      <c r="V17" s="25">
        <v>0.31823837338480998</v>
      </c>
      <c r="W17" s="24">
        <v>6.5812226619059784</v>
      </c>
      <c r="X17" s="25">
        <v>0.59331543775427409</v>
      </c>
      <c r="Y17" s="24">
        <v>11.96203611072394</v>
      </c>
      <c r="Z17" s="25">
        <v>0.4807656143484102</v>
      </c>
      <c r="AA17" s="24">
        <v>0.84340539000000092</v>
      </c>
      <c r="AB17" s="25">
        <v>0.36189824155008543</v>
      </c>
      <c r="AC17" s="24">
        <v>2.8127177900000007</v>
      </c>
      <c r="AD17" s="25">
        <v>0.44610394686904042</v>
      </c>
      <c r="AE17" s="24">
        <v>2.3084846300000024</v>
      </c>
      <c r="AF17" s="25">
        <v>0.38977513151410359</v>
      </c>
      <c r="AG17" s="24">
        <v>6.6063678299999999</v>
      </c>
      <c r="AH17" s="25">
        <v>0.36863582133521694</v>
      </c>
      <c r="AI17" s="24">
        <v>1.5055869299999989</v>
      </c>
      <c r="AJ17" s="25">
        <v>0.30366832504169999</v>
      </c>
      <c r="AK17" s="24">
        <v>1.7046006199999999</v>
      </c>
      <c r="AL17" s="25">
        <v>0.21670225253417438</v>
      </c>
      <c r="AM17" s="24">
        <v>1.5871450000000014</v>
      </c>
      <c r="AN17" s="25">
        <v>0.24321452104755051</v>
      </c>
      <c r="AO17" s="24">
        <v>9.3214605799018209</v>
      </c>
      <c r="AP17" s="25">
        <v>0.34575116328671196</v>
      </c>
      <c r="AQ17" s="24">
        <v>2.1823169000000009</v>
      </c>
      <c r="AR17" s="26">
        <v>0.35840882743578478</v>
      </c>
      <c r="AS17" s="24">
        <v>3.0961823599999994</v>
      </c>
      <c r="AT17" s="26">
        <v>0.3238578894572795</v>
      </c>
      <c r="AU17" s="24">
        <v>5.7855712199999942</v>
      </c>
      <c r="AV17" s="26">
        <v>0.49327893955604696</v>
      </c>
      <c r="AW17" s="24">
        <v>14.216711600000007</v>
      </c>
      <c r="AX17" s="26">
        <v>0.42517943435559746</v>
      </c>
      <c r="AY17" s="24">
        <v>3.0470732099999998</v>
      </c>
      <c r="AZ17" s="26">
        <v>0.64447232531639886</v>
      </c>
      <c r="BA17" s="24">
        <v>10.426924980000004</v>
      </c>
      <c r="BB17" s="25">
        <v>0.54489369916236718</v>
      </c>
      <c r="BC17" s="24">
        <v>6.3060600399999913</v>
      </c>
      <c r="BD17" s="25">
        <v>0.71607659649667676</v>
      </c>
      <c r="BE17" s="24">
        <v>19.613797900000019</v>
      </c>
      <c r="BF17" s="25">
        <v>0.5206404009384582</v>
      </c>
      <c r="BG17" s="24">
        <v>6.3570856399999993</v>
      </c>
      <c r="BH17" s="25">
        <v>0.76741180850462409</v>
      </c>
      <c r="BI17" s="24">
        <v>6.6428659099999994</v>
      </c>
      <c r="BJ17" s="25">
        <v>0.52047414438906892</v>
      </c>
      <c r="BK17" s="24">
        <v>7.4876247099999986</v>
      </c>
      <c r="BL17" s="25">
        <v>0.57706283009780268</v>
      </c>
      <c r="BM17" s="24">
        <v>18.589338590000001</v>
      </c>
      <c r="BN17" s="25">
        <v>0.5242787013684167</v>
      </c>
      <c r="BO17" s="1"/>
      <c r="BP17" s="24">
        <v>6.3570856399999993</v>
      </c>
      <c r="BQ17" s="25">
        <v>0.76741180850462409</v>
      </c>
      <c r="BR17" s="24">
        <v>6.6428659099999994</v>
      </c>
      <c r="BS17" s="25">
        <v>0.52047414438906892</v>
      </c>
      <c r="BT17" s="24">
        <v>7.4898027099999984</v>
      </c>
      <c r="BU17" s="25">
        <v>0.57723068611257788</v>
      </c>
      <c r="BV17" s="24">
        <v>18.589338590000001</v>
      </c>
      <c r="BW17" s="25">
        <v>0.5242787013684167</v>
      </c>
      <c r="BX17" s="24">
        <v>10.486906099999997</v>
      </c>
      <c r="BY17" s="25">
        <v>0.75335153488700257</v>
      </c>
      <c r="BZ17" s="24">
        <v>8.1283079500000017</v>
      </c>
      <c r="CA17" s="25">
        <v>0.81944917872310452</v>
      </c>
      <c r="CB17" s="24">
        <v>12.67962672</v>
      </c>
      <c r="CC17" s="25">
        <v>0.7838583114955292</v>
      </c>
      <c r="CD17" s="24">
        <v>18.442407909999993</v>
      </c>
      <c r="CE17" s="25">
        <v>0.70075422802103426</v>
      </c>
    </row>
    <row r="18" spans="1:83" ht="14.4">
      <c r="A18" s="1"/>
      <c r="B18" s="33" t="s">
        <v>26</v>
      </c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>
        <v>-2.5017200000000002</v>
      </c>
      <c r="N18" s="13">
        <v>-0.22384032010422</v>
      </c>
      <c r="O18" s="12">
        <v>-1.1709999999999887E-2</v>
      </c>
      <c r="P18" s="13">
        <v>-1.6883100031286199E-3</v>
      </c>
      <c r="Q18" s="12">
        <v>-2.57857</v>
      </c>
      <c r="R18" s="13">
        <v>-0.10141983920367233</v>
      </c>
      <c r="S18" s="12">
        <v>-1.171</v>
      </c>
      <c r="T18" s="13">
        <v>-0.31226666666666669</v>
      </c>
      <c r="U18" s="12">
        <v>-0.53041016999999979</v>
      </c>
      <c r="V18" s="13">
        <v>-8.8497672386951207E-2</v>
      </c>
      <c r="W18" s="12">
        <v>-1.5373311700000005</v>
      </c>
      <c r="X18" s="13">
        <v>-0.13859465983144267</v>
      </c>
      <c r="Y18" s="12">
        <v>-2.1848695199999999</v>
      </c>
      <c r="Z18" s="13">
        <v>-8.7811985127868461E-2</v>
      </c>
      <c r="AA18" s="12">
        <v>-0.9089967200000002</v>
      </c>
      <c r="AB18" s="13">
        <v>-0.39004293598692213</v>
      </c>
      <c r="AC18" s="12">
        <v>-1.1347883099999998</v>
      </c>
      <c r="AD18" s="13">
        <v>-0.17998021193297462</v>
      </c>
      <c r="AE18" s="12">
        <v>-1.15561391</v>
      </c>
      <c r="AF18" s="13">
        <v>-0.19511915214691164</v>
      </c>
      <c r="AG18" s="12">
        <v>-1.23178725</v>
      </c>
      <c r="AH18" s="13">
        <v>-6.8733821109987797E-2</v>
      </c>
      <c r="AI18" s="12">
        <v>-0.20222079000000001</v>
      </c>
      <c r="AJ18" s="13">
        <v>-4.0786783787973908E-2</v>
      </c>
      <c r="AK18" s="12">
        <v>-0.94894774999999998</v>
      </c>
      <c r="AL18" s="13">
        <v>-0.1206377098245081</v>
      </c>
      <c r="AM18" s="12">
        <v>-1.27075468</v>
      </c>
      <c r="AN18" s="13">
        <v>-0.19473078443691852</v>
      </c>
      <c r="AO18" s="12">
        <v>-0.3048850999999998</v>
      </c>
      <c r="AP18" s="13">
        <v>-1.1308783327483182E-2</v>
      </c>
      <c r="AQ18" s="12">
        <v>-0.79475930999999989</v>
      </c>
      <c r="AR18" s="14">
        <v>-0.13052584269075368</v>
      </c>
      <c r="AS18" s="12">
        <v>-2.1249696900000004</v>
      </c>
      <c r="AT18" s="14">
        <v>-0.222269917901118</v>
      </c>
      <c r="AU18" s="12">
        <v>-2.1383797799999993</v>
      </c>
      <c r="AV18" s="14">
        <v>-0.18231868040965776</v>
      </c>
      <c r="AW18" s="12">
        <v>0.38946885000000098</v>
      </c>
      <c r="AX18" s="14">
        <v>1.1647851486424285E-2</v>
      </c>
      <c r="AY18" s="12">
        <v>-1.2691503200000001</v>
      </c>
      <c r="AZ18" s="14">
        <v>-0.26843209911141314</v>
      </c>
      <c r="BA18" s="12">
        <v>-1.50248369</v>
      </c>
      <c r="BB18" s="13">
        <v>-7.8517290317669769E-2</v>
      </c>
      <c r="BC18" s="12">
        <v>-1.5957321500000003</v>
      </c>
      <c r="BD18" s="13">
        <v>-0.18120132692113192</v>
      </c>
      <c r="BE18" s="12">
        <v>-3.9981742200000001</v>
      </c>
      <c r="BF18" s="13">
        <v>-0.10612993156835808</v>
      </c>
      <c r="BG18" s="12">
        <v>-1.8936663799999995</v>
      </c>
      <c r="BH18" s="13">
        <v>-0.22859876737167956</v>
      </c>
      <c r="BI18" s="12">
        <v>-2.4239620100000008</v>
      </c>
      <c r="BJ18" s="13">
        <v>-0.18991946703111431</v>
      </c>
      <c r="BK18" s="12">
        <v>-2.5058222999999993</v>
      </c>
      <c r="BL18" s="13">
        <v>-0.19312091139249751</v>
      </c>
      <c r="BM18" s="12">
        <v>-2.5588480899999984</v>
      </c>
      <c r="BN18" s="13">
        <v>-7.2167686178244636E-2</v>
      </c>
      <c r="BO18" s="1"/>
      <c r="BP18" s="12">
        <v>-1.8936663799999995</v>
      </c>
      <c r="BQ18" s="13">
        <v>-0.22859876737167956</v>
      </c>
      <c r="BR18" s="12">
        <v>-2.4239620100000008</v>
      </c>
      <c r="BS18" s="13">
        <v>-0.18991946703111431</v>
      </c>
      <c r="BT18" s="12">
        <v>-2.5058222999999993</v>
      </c>
      <c r="BU18" s="13">
        <v>-0.19312091139249751</v>
      </c>
      <c r="BV18" s="12">
        <v>-2.5588480899999984</v>
      </c>
      <c r="BW18" s="13">
        <v>-7.2167686178244636E-2</v>
      </c>
      <c r="BX18" s="12">
        <v>-2.9995768900000002</v>
      </c>
      <c r="BY18" s="13">
        <v>-0.21548165231431626</v>
      </c>
      <c r="BZ18" s="12">
        <v>-2.6816965599999989</v>
      </c>
      <c r="CA18" s="13">
        <v>-0.27035319739289321</v>
      </c>
      <c r="CB18" s="12">
        <v>-2.28565079</v>
      </c>
      <c r="CC18" s="13">
        <v>-0.14129961460867221</v>
      </c>
      <c r="CD18" s="12">
        <v>-3.6004176399999999</v>
      </c>
      <c r="CE18" s="13">
        <v>-0.13680468928916098</v>
      </c>
    </row>
    <row r="19" spans="1:83" ht="14.4" outlineLevel="1">
      <c r="A19" s="1"/>
      <c r="B19" s="31" t="s">
        <v>27</v>
      </c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>
        <v>-0.22756000000000001</v>
      </c>
      <c r="N19" s="17">
        <v>-2.0360833044032228E-2</v>
      </c>
      <c r="O19" s="16">
        <v>0.38843000000000005</v>
      </c>
      <c r="P19" s="17">
        <v>5.6002583647758862E-2</v>
      </c>
      <c r="Q19" s="16">
        <v>-1.0298700000000001</v>
      </c>
      <c r="R19" s="17">
        <v>-4.0506656713095252E-2</v>
      </c>
      <c r="S19" s="16">
        <v>-0.74299999999999999</v>
      </c>
      <c r="T19" s="17">
        <v>-0.19813333333333336</v>
      </c>
      <c r="U19" s="16">
        <v>0.55312470000000002</v>
      </c>
      <c r="V19" s="17">
        <v>9.228753756688092E-2</v>
      </c>
      <c r="W19" s="16">
        <v>-6.6778520000000008E-2</v>
      </c>
      <c r="X19" s="17">
        <v>-6.0202684002349273E-3</v>
      </c>
      <c r="Y19" s="16">
        <v>-0.69480062000000009</v>
      </c>
      <c r="Z19" s="17">
        <v>-2.7924698089190146E-2</v>
      </c>
      <c r="AA19" s="16">
        <v>-0.29768281000000002</v>
      </c>
      <c r="AB19" s="17">
        <v>-0.12773321910912624</v>
      </c>
      <c r="AC19" s="16">
        <v>3.4681200000000745E-3</v>
      </c>
      <c r="AD19" s="17">
        <v>5.5005234642309755E-4</v>
      </c>
      <c r="AE19" s="16">
        <v>-0.21383188000000003</v>
      </c>
      <c r="AF19" s="17">
        <v>-3.6104355240566599E-2</v>
      </c>
      <c r="AG19" s="16">
        <v>0.41611969999999998</v>
      </c>
      <c r="AH19" s="17">
        <v>2.3219510528414533E-2</v>
      </c>
      <c r="AI19" s="16">
        <v>1.6360249999999986E-2</v>
      </c>
      <c r="AJ19" s="17">
        <v>3.2997694226553041E-3</v>
      </c>
      <c r="AK19" s="16">
        <v>-0.30034660999999996</v>
      </c>
      <c r="AL19" s="17">
        <v>-3.8182425938577437E-2</v>
      </c>
      <c r="AM19" s="16">
        <v>-0.50615334000000012</v>
      </c>
      <c r="AN19" s="17">
        <v>-7.7563072160840948E-2</v>
      </c>
      <c r="AO19" s="16">
        <v>8.2458699999999996E-2</v>
      </c>
      <c r="AP19" s="17">
        <v>3.0585540971531178E-3</v>
      </c>
      <c r="AQ19" s="16">
        <v>-0.39381088999999997</v>
      </c>
      <c r="AR19" s="18">
        <v>-6.4676811748258359E-2</v>
      </c>
      <c r="AS19" s="16">
        <v>-0.36650485000000005</v>
      </c>
      <c r="AT19" s="18">
        <v>-3.8336077593587495E-2</v>
      </c>
      <c r="AU19" s="16">
        <v>-0.82229656000000007</v>
      </c>
      <c r="AV19" s="18">
        <v>-7.0109166354257721E-2</v>
      </c>
      <c r="AW19" s="16">
        <v>1.9041925100000001</v>
      </c>
      <c r="AX19" s="18">
        <v>5.6948717613851361E-2</v>
      </c>
      <c r="AY19" s="16">
        <v>-0.40700212000000002</v>
      </c>
      <c r="AZ19" s="18">
        <v>-8.6083131125393619E-2</v>
      </c>
      <c r="BA19" s="16">
        <v>-0.26686763000000002</v>
      </c>
      <c r="BB19" s="17">
        <v>-1.3946056999193435E-2</v>
      </c>
      <c r="BC19" s="16">
        <v>-0.82620208999999989</v>
      </c>
      <c r="BD19" s="17">
        <v>-9.3818323465509182E-2</v>
      </c>
      <c r="BE19" s="16">
        <v>-2.0104076500000003</v>
      </c>
      <c r="BF19" s="17">
        <v>-5.3365464979413434E-2</v>
      </c>
      <c r="BG19" s="16">
        <v>-1.0893973999999997</v>
      </c>
      <c r="BH19" s="17">
        <v>-0.1315093859446945</v>
      </c>
      <c r="BI19" s="16">
        <v>-0.94223803000000039</v>
      </c>
      <c r="BJ19" s="17">
        <v>-7.3825144014549607E-2</v>
      </c>
      <c r="BK19" s="16">
        <v>-0.63672476999999938</v>
      </c>
      <c r="BL19" s="17">
        <v>-4.9071663177623681E-2</v>
      </c>
      <c r="BM19" s="16">
        <v>3.8101050000001191E-2</v>
      </c>
      <c r="BN19" s="17">
        <v>1.074571261266899E-3</v>
      </c>
      <c r="BO19" s="1"/>
      <c r="BP19" s="16">
        <v>-1.0893973999999997</v>
      </c>
      <c r="BQ19" s="17">
        <v>-0.1315093859446945</v>
      </c>
      <c r="BR19" s="16">
        <v>-0.94223803000000039</v>
      </c>
      <c r="BS19" s="17">
        <v>-7.3825144014549607E-2</v>
      </c>
      <c r="BT19" s="16">
        <v>-0.63672476999999938</v>
      </c>
      <c r="BU19" s="17">
        <v>-4.9071663177623681E-2</v>
      </c>
      <c r="BV19" s="16">
        <v>3.8101050000001191E-2</v>
      </c>
      <c r="BW19" s="17">
        <v>1.074571261266899E-3</v>
      </c>
      <c r="BX19" s="16">
        <v>-1.53952424</v>
      </c>
      <c r="BY19" s="17">
        <v>-0.11059534033586382</v>
      </c>
      <c r="BZ19" s="16">
        <v>-0.62882802999999976</v>
      </c>
      <c r="CA19" s="17">
        <v>-6.3394819181471523E-2</v>
      </c>
      <c r="CB19" s="16">
        <v>-0.49452299000000011</v>
      </c>
      <c r="CC19" s="17">
        <v>-3.057155896598197E-2</v>
      </c>
      <c r="CD19" s="16">
        <v>-0.93330221999999941</v>
      </c>
      <c r="CE19" s="17">
        <v>-3.5462586007101136E-2</v>
      </c>
    </row>
    <row r="20" spans="1:83" ht="14.4" outlineLevel="1">
      <c r="A20" s="1"/>
      <c r="B20" s="31" t="s">
        <v>28</v>
      </c>
      <c r="C20" s="16"/>
      <c r="D20" s="17"/>
      <c r="E20" s="16"/>
      <c r="F20" s="17"/>
      <c r="G20" s="16"/>
      <c r="H20" s="17"/>
      <c r="I20" s="16"/>
      <c r="J20" s="17"/>
      <c r="K20" s="16"/>
      <c r="L20" s="17"/>
      <c r="M20" s="16">
        <v>-2.2741600000000002</v>
      </c>
      <c r="N20" s="17">
        <v>-0.20347948706018779</v>
      </c>
      <c r="O20" s="16">
        <v>-0.40013999999999994</v>
      </c>
      <c r="P20" s="17">
        <v>-5.7690893650887483E-2</v>
      </c>
      <c r="Q20" s="16">
        <v>-1.5486999999999997</v>
      </c>
      <c r="R20" s="17">
        <v>-6.0913182490577068E-2</v>
      </c>
      <c r="S20" s="16">
        <v>-0.42799999999999999</v>
      </c>
      <c r="T20" s="17">
        <v>-0.11413333333333335</v>
      </c>
      <c r="U20" s="16">
        <v>-1.0835348699999998</v>
      </c>
      <c r="V20" s="17">
        <v>-0.18078520995383213</v>
      </c>
      <c r="W20" s="16">
        <v>-1.4705526500000006</v>
      </c>
      <c r="X20" s="17">
        <v>-0.13257439143120775</v>
      </c>
      <c r="Y20" s="16">
        <v>-1.4900688999999998</v>
      </c>
      <c r="Z20" s="17">
        <v>-5.9887287038678308E-2</v>
      </c>
      <c r="AA20" s="16">
        <v>-0.61131391000000013</v>
      </c>
      <c r="AB20" s="17">
        <v>-0.26230971687779586</v>
      </c>
      <c r="AC20" s="16">
        <v>-1.1382564299999998</v>
      </c>
      <c r="AD20" s="17">
        <v>-0.1805302642793977</v>
      </c>
      <c r="AE20" s="16">
        <v>-0.94178203000000016</v>
      </c>
      <c r="AF20" s="17">
        <v>-0.15901479690634507</v>
      </c>
      <c r="AG20" s="16">
        <v>-1.6479069499999999</v>
      </c>
      <c r="AH20" s="17">
        <v>-9.1953331638402316E-2</v>
      </c>
      <c r="AI20" s="16">
        <v>-0.21858104</v>
      </c>
      <c r="AJ20" s="17">
        <v>-4.4086553210629216E-2</v>
      </c>
      <c r="AK20" s="16">
        <v>-0.64860114000000002</v>
      </c>
      <c r="AL20" s="17">
        <v>-8.2455283885930652E-2</v>
      </c>
      <c r="AM20" s="16">
        <v>-0.76460134000000013</v>
      </c>
      <c r="AN20" s="17">
        <v>-0.11716771227607761</v>
      </c>
      <c r="AO20" s="16">
        <v>-0.38734379999999979</v>
      </c>
      <c r="AP20" s="17">
        <v>-1.4367337424636301E-2</v>
      </c>
      <c r="AQ20" s="16">
        <v>-0.40094841999999997</v>
      </c>
      <c r="AR20" s="18">
        <v>-6.5849030942495335E-2</v>
      </c>
      <c r="AS20" s="16">
        <v>-1.75846484</v>
      </c>
      <c r="AT20" s="18">
        <v>-0.18393384030753046</v>
      </c>
      <c r="AU20" s="16">
        <v>-1.3160832199999994</v>
      </c>
      <c r="AV20" s="18">
        <v>-0.11220951405540006</v>
      </c>
      <c r="AW20" s="16">
        <v>-1.5147236599999996</v>
      </c>
      <c r="AX20" s="18">
        <v>-4.5300866127427092E-2</v>
      </c>
      <c r="AY20" s="16">
        <v>-0.86214819999999992</v>
      </c>
      <c r="AZ20" s="18">
        <v>-0.18234896798601952</v>
      </c>
      <c r="BA20" s="16">
        <v>-1.2356160599999999</v>
      </c>
      <c r="BB20" s="17">
        <v>-6.457123331847632E-2</v>
      </c>
      <c r="BC20" s="16">
        <v>-0.76953006000000057</v>
      </c>
      <c r="BD20" s="17">
        <v>-8.7383003455622763E-2</v>
      </c>
      <c r="BE20" s="16">
        <v>-1.9877665699999993</v>
      </c>
      <c r="BF20" s="17">
        <v>-5.2764466588944639E-2</v>
      </c>
      <c r="BG20" s="16">
        <v>-0.80426897999999991</v>
      </c>
      <c r="BH20" s="17">
        <v>-9.7089381426985047E-2</v>
      </c>
      <c r="BI20" s="16">
        <v>-1.4817239800000004</v>
      </c>
      <c r="BJ20" s="17">
        <v>-0.11609432301656472</v>
      </c>
      <c r="BK20" s="16">
        <v>-1.8690975299999999</v>
      </c>
      <c r="BL20" s="17">
        <v>-0.14404924821487383</v>
      </c>
      <c r="BM20" s="16">
        <v>-2.5969491399999995</v>
      </c>
      <c r="BN20" s="17">
        <v>-7.3242257439511529E-2</v>
      </c>
      <c r="BO20" s="1"/>
      <c r="BP20" s="16">
        <v>-0.80426897999999991</v>
      </c>
      <c r="BQ20" s="17">
        <v>-9.7089381426985047E-2</v>
      </c>
      <c r="BR20" s="16">
        <v>-1.4817239800000004</v>
      </c>
      <c r="BS20" s="17">
        <v>-0.11609432301656472</v>
      </c>
      <c r="BT20" s="16">
        <v>-1.8690975299999999</v>
      </c>
      <c r="BU20" s="17">
        <v>-0.14404924821487383</v>
      </c>
      <c r="BV20" s="16">
        <v>-2.5969491399999995</v>
      </c>
      <c r="BW20" s="17">
        <v>-7.3242257439511529E-2</v>
      </c>
      <c r="BX20" s="16">
        <v>-1.46005265</v>
      </c>
      <c r="BY20" s="17">
        <v>-0.10488631197845243</v>
      </c>
      <c r="BZ20" s="16">
        <v>-2.0528685299999996</v>
      </c>
      <c r="CA20" s="17">
        <v>-0.20695837821142174</v>
      </c>
      <c r="CB20" s="16">
        <v>-1.7911277999999999</v>
      </c>
      <c r="CC20" s="17">
        <v>-0.11072805564269024</v>
      </c>
      <c r="CD20" s="16">
        <v>-2.66711542</v>
      </c>
      <c r="CE20" s="17">
        <v>-0.10134210328205984</v>
      </c>
    </row>
    <row r="21" spans="1:83" ht="14.4">
      <c r="A21" s="1"/>
      <c r="B21" s="33" t="s">
        <v>29</v>
      </c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>
        <v>-4.9528794663896791</v>
      </c>
      <c r="N21" s="13">
        <v>-0.44315675822805273</v>
      </c>
      <c r="O21" s="12">
        <v>-4.9165353999999972</v>
      </c>
      <c r="P21" s="13">
        <v>-0.7088502046589279</v>
      </c>
      <c r="Q21" s="12">
        <v>-4.8001476000000034</v>
      </c>
      <c r="R21" s="13">
        <v>-0.18879851923581442</v>
      </c>
      <c r="S21" s="12">
        <v>-4.0549999999999997</v>
      </c>
      <c r="T21" s="13">
        <v>-1.0813333333333335</v>
      </c>
      <c r="U21" s="12">
        <v>-4.0053713599999998</v>
      </c>
      <c r="V21" s="13">
        <v>-0.6682866627639461</v>
      </c>
      <c r="W21" s="12">
        <v>-4.1371392400000015</v>
      </c>
      <c r="X21" s="13">
        <v>-0.3729745528044639</v>
      </c>
      <c r="Y21" s="12">
        <v>-5.2355818700000007</v>
      </c>
      <c r="Z21" s="13">
        <v>-0.21042301752837753</v>
      </c>
      <c r="AA21" s="12">
        <v>-3.5284219099999996</v>
      </c>
      <c r="AB21" s="13">
        <v>-1.5140165095171993</v>
      </c>
      <c r="AC21" s="12">
        <v>-5.5025196200000002</v>
      </c>
      <c r="AD21" s="13">
        <v>-0.87271312071671858</v>
      </c>
      <c r="AE21" s="12">
        <v>-4.21900561</v>
      </c>
      <c r="AF21" s="13">
        <v>-0.71235625532256164</v>
      </c>
      <c r="AG21" s="12">
        <v>-2.937862299999999</v>
      </c>
      <c r="AH21" s="13">
        <v>-0.16393293709930609</v>
      </c>
      <c r="AI21" s="12">
        <v>-3.1277216499999998</v>
      </c>
      <c r="AJ21" s="13">
        <v>-0.63084367679265319</v>
      </c>
      <c r="AK21" s="12">
        <v>-3.5202037800000001</v>
      </c>
      <c r="AL21" s="13">
        <v>-0.44751602196725432</v>
      </c>
      <c r="AM21" s="12">
        <v>-3.7747018300000006</v>
      </c>
      <c r="AN21" s="13">
        <v>-0.57843631028088915</v>
      </c>
      <c r="AO21" s="12">
        <v>-4.8462478999999998</v>
      </c>
      <c r="AP21" s="13">
        <v>-0.17975679182869356</v>
      </c>
      <c r="AQ21" s="12">
        <v>-6.1727744799999993</v>
      </c>
      <c r="AR21" s="14">
        <v>-1.0137743347001231</v>
      </c>
      <c r="AS21" s="12">
        <v>-6.3625802800000013</v>
      </c>
      <c r="AT21" s="14">
        <v>-0.66552017336062441</v>
      </c>
      <c r="AU21" s="12">
        <v>-6.228888020000003</v>
      </c>
      <c r="AV21" s="14">
        <v>-0.53107621707212682</v>
      </c>
      <c r="AW21" s="12">
        <v>-6.1618233199999999</v>
      </c>
      <c r="AX21" s="14">
        <v>-0.18428175428393218</v>
      </c>
      <c r="AY21" s="12">
        <v>-5.5277527600000012</v>
      </c>
      <c r="AZ21" s="14">
        <v>-1.1691493539833073</v>
      </c>
      <c r="BA21" s="12">
        <v>-6.6057587</v>
      </c>
      <c r="BB21" s="13">
        <v>-0.34520592607322931</v>
      </c>
      <c r="BC21" s="12">
        <v>-5.8697438899999987</v>
      </c>
      <c r="BD21" s="13">
        <v>-0.66653127315584015</v>
      </c>
      <c r="BE21" s="12">
        <v>-6.3310164000000029</v>
      </c>
      <c r="BF21" s="13">
        <v>-0.16805429186378804</v>
      </c>
      <c r="BG21" s="12">
        <v>-5.7533082799999997</v>
      </c>
      <c r="BH21" s="13">
        <v>-0.69452528439422256</v>
      </c>
      <c r="BI21" s="12">
        <v>-5.6336760999999997</v>
      </c>
      <c r="BJ21" s="13">
        <v>-0.44140327196709089</v>
      </c>
      <c r="BK21" s="12">
        <v>-6.1308786600000014</v>
      </c>
      <c r="BL21" s="13">
        <v>-0.47249993523324241</v>
      </c>
      <c r="BM21" s="12">
        <v>-6.8585963099999994</v>
      </c>
      <c r="BN21" s="13">
        <v>-0.19343431447051901</v>
      </c>
      <c r="BO21" s="1"/>
      <c r="BP21" s="12">
        <v>-5.5928084799999995</v>
      </c>
      <c r="BQ21" s="13">
        <v>-0.67515014163892839</v>
      </c>
      <c r="BR21" s="12">
        <v>-5.6336757000000004</v>
      </c>
      <c r="BS21" s="13">
        <v>-0.44140324062675373</v>
      </c>
      <c r="BT21" s="12">
        <v>-5.9725566600000013</v>
      </c>
      <c r="BU21" s="13">
        <v>-0.46029823644020229</v>
      </c>
      <c r="BV21" s="12">
        <v>-6.6980963099999995</v>
      </c>
      <c r="BW21" s="13">
        <v>-0.18890770201670654</v>
      </c>
      <c r="BX21" s="12">
        <v>-6.87084926</v>
      </c>
      <c r="BY21" s="13">
        <v>-0.49358359716773159</v>
      </c>
      <c r="BZ21" s="12">
        <v>-5.8306516900000069</v>
      </c>
      <c r="CA21" s="13">
        <v>-0.58781271184379602</v>
      </c>
      <c r="CB21" s="12">
        <v>-6.4168210299999942</v>
      </c>
      <c r="CC21" s="13">
        <v>-0.3966897929109382</v>
      </c>
      <c r="CD21" s="12">
        <v>-10.940639560000005</v>
      </c>
      <c r="CE21" s="13">
        <v>-0.41571032732483326</v>
      </c>
    </row>
    <row r="22" spans="1:83" ht="14.4" outlineLevel="1">
      <c r="A22" s="1"/>
      <c r="B22" s="31" t="s">
        <v>167</v>
      </c>
      <c r="C22" s="16"/>
      <c r="D22" s="17"/>
      <c r="E22" s="16"/>
      <c r="F22" s="17"/>
      <c r="G22" s="16"/>
      <c r="H22" s="17"/>
      <c r="I22" s="16"/>
      <c r="J22" s="17"/>
      <c r="K22" s="16"/>
      <c r="L22" s="17"/>
      <c r="M22" s="16">
        <v>-2.9660507063896788</v>
      </c>
      <c r="N22" s="17">
        <v>-0.26538611018164043</v>
      </c>
      <c r="O22" s="16">
        <v>-2.6366053999999974</v>
      </c>
      <c r="P22" s="17">
        <v>-0.38013725628718825</v>
      </c>
      <c r="Q22" s="16">
        <v>-3.3746476000000039</v>
      </c>
      <c r="R22" s="17">
        <v>-0.13273101640097384</v>
      </c>
      <c r="S22" s="16">
        <v>-2.6309999999999998</v>
      </c>
      <c r="T22" s="17">
        <v>-0.7016</v>
      </c>
      <c r="U22" s="16">
        <v>-2.7374980099999999</v>
      </c>
      <c r="V22" s="17">
        <v>-0.45674501687799646</v>
      </c>
      <c r="W22" s="16">
        <v>-2.9671013600000009</v>
      </c>
      <c r="X22" s="17">
        <v>-0.26749239962044802</v>
      </c>
      <c r="Y22" s="16">
        <v>-3.5530718399999994</v>
      </c>
      <c r="Z22" s="17">
        <v>-1.5146482994263077E-2</v>
      </c>
      <c r="AA22" s="16">
        <v>-2.7706863899999998</v>
      </c>
      <c r="AB22" s="17">
        <v>-1.1888784970033841</v>
      </c>
      <c r="AC22" s="16">
        <v>-4.5459985199999995</v>
      </c>
      <c r="AD22" s="17">
        <v>-0.72100652594543291</v>
      </c>
      <c r="AE22" s="16">
        <v>-3.3546804300000019</v>
      </c>
      <c r="AF22" s="17">
        <v>-0.56641962818311642</v>
      </c>
      <c r="AG22" s="16">
        <v>-2.149036989999999</v>
      </c>
      <c r="AH22" s="17">
        <v>-0.11991642552673487</v>
      </c>
      <c r="AI22" s="16">
        <v>-2.38510073</v>
      </c>
      <c r="AJ22" s="17">
        <v>-0.48106125877091438</v>
      </c>
      <c r="AK22" s="16">
        <v>-2.5814639899999992</v>
      </c>
      <c r="AL22" s="17">
        <v>-0.32817602839359361</v>
      </c>
      <c r="AM22" s="16">
        <v>-2.9351915100000019</v>
      </c>
      <c r="AN22" s="17">
        <v>-0.4497895260278591</v>
      </c>
      <c r="AO22" s="16">
        <v>-3.6626988899999988</v>
      </c>
      <c r="AP22" s="17">
        <v>-0.13585664940931247</v>
      </c>
      <c r="AQ22" s="16">
        <v>-4.5454412499999997</v>
      </c>
      <c r="AR22" s="18">
        <v>-0.74651223595929039</v>
      </c>
      <c r="AS22" s="16">
        <v>-4.9739761500000004</v>
      </c>
      <c r="AT22" s="18">
        <v>-0.52027343058367048</v>
      </c>
      <c r="AU22" s="16">
        <v>-5.1476547900000007</v>
      </c>
      <c r="AV22" s="18">
        <v>-0.43889005933139452</v>
      </c>
      <c r="AW22" s="16">
        <v>-4.9999080399999993</v>
      </c>
      <c r="AX22" s="18">
        <v>-0.14953233434637603</v>
      </c>
      <c r="AY22" s="16">
        <v>-4.853500480000001</v>
      </c>
      <c r="AZ22" s="18">
        <v>-1.0265413807598862</v>
      </c>
      <c r="BA22" s="16">
        <v>-5.6377900099999998</v>
      </c>
      <c r="BB22" s="17">
        <v>-0.29462149766512824</v>
      </c>
      <c r="BC22" s="16">
        <v>-4.43923208</v>
      </c>
      <c r="BD22" s="17">
        <v>-0.50409133099615511</v>
      </c>
      <c r="BE22" s="16">
        <v>-5.1319074300000018</v>
      </c>
      <c r="BF22" s="17">
        <v>-0.13622442504795315</v>
      </c>
      <c r="BG22" s="16">
        <v>-4.8880533799999997</v>
      </c>
      <c r="BH22" s="17">
        <v>-0.59007383207329911</v>
      </c>
      <c r="BI22" s="16">
        <v>-4.9228865700000002</v>
      </c>
      <c r="BJ22" s="17">
        <v>-0.38571231305272402</v>
      </c>
      <c r="BK22" s="16">
        <v>-5.034512770000001</v>
      </c>
      <c r="BL22" s="17">
        <v>-0.38800424697296682</v>
      </c>
      <c r="BM22" s="16">
        <v>-5.2007700200000002</v>
      </c>
      <c r="BN22" s="17">
        <v>-0.14667831988751756</v>
      </c>
      <c r="BO22" s="1"/>
      <c r="BP22" s="16">
        <v>-4.8880533799999997</v>
      </c>
      <c r="BQ22" s="17">
        <v>-0.59007383207329911</v>
      </c>
      <c r="BR22" s="16">
        <v>-4.9228865700000002</v>
      </c>
      <c r="BS22" s="17">
        <v>-0.38571231305272402</v>
      </c>
      <c r="BT22" s="16">
        <v>-5.034512770000001</v>
      </c>
      <c r="BU22" s="17">
        <v>-0.38800424697296682</v>
      </c>
      <c r="BV22" s="16">
        <v>-5.2007700200000002</v>
      </c>
      <c r="BW22" s="17">
        <v>-0.14667831988751756</v>
      </c>
      <c r="BX22" s="16">
        <v>-5.8660595400000002</v>
      </c>
      <c r="BY22" s="17">
        <v>-0.42140216724144652</v>
      </c>
      <c r="BZ22" s="16">
        <v>-4.9510082000000004</v>
      </c>
      <c r="CA22" s="17">
        <v>-0.49913212298278581</v>
      </c>
      <c r="CB22" s="16">
        <v>-4.5049187499999999</v>
      </c>
      <c r="CC22" s="17">
        <v>-0.2784954228368286</v>
      </c>
      <c r="CD22" s="16">
        <v>-7.5260489800000041</v>
      </c>
      <c r="CE22" s="17">
        <v>-0.28596648923315121</v>
      </c>
    </row>
    <row r="23" spans="1:83" ht="14.4" outlineLevel="1">
      <c r="A23" s="1"/>
      <c r="B23" s="31" t="s">
        <v>168</v>
      </c>
      <c r="C23" s="16"/>
      <c r="D23" s="17"/>
      <c r="E23" s="16"/>
      <c r="F23" s="17"/>
      <c r="G23" s="16"/>
      <c r="H23" s="17"/>
      <c r="I23" s="16"/>
      <c r="J23" s="17"/>
      <c r="K23" s="16"/>
      <c r="L23" s="17"/>
      <c r="M23" s="16">
        <v>-0.90057999999999994</v>
      </c>
      <c r="N23" s="17">
        <v>-8.0579007834393312E-2</v>
      </c>
      <c r="O23" s="16">
        <v>-1.2464400000000004</v>
      </c>
      <c r="P23" s="17">
        <v>-0.17970769601192638</v>
      </c>
      <c r="Q23" s="16">
        <v>-0.44897999999999971</v>
      </c>
      <c r="R23" s="17">
        <v>-1.7659198472666934E-2</v>
      </c>
      <c r="S23" s="16">
        <v>-0.19600000000000001</v>
      </c>
      <c r="T23" s="17">
        <v>-5.2266666666666677E-2</v>
      </c>
      <c r="U23" s="16">
        <v>-0.10270537999999996</v>
      </c>
      <c r="V23" s="17">
        <v>-1.7136147807304169E-2</v>
      </c>
      <c r="W23" s="16">
        <v>-0.13286737000000004</v>
      </c>
      <c r="X23" s="17">
        <v>-1.1978361141177169E-2</v>
      </c>
      <c r="Y23" s="16">
        <v>-0.27549543000000004</v>
      </c>
      <c r="Z23" s="17">
        <v>-0.20929912177696561</v>
      </c>
      <c r="AA23" s="16">
        <v>-5.5434789999999991E-2</v>
      </c>
      <c r="AB23" s="17">
        <v>-2.3786607554995867E-2</v>
      </c>
      <c r="AC23" s="16">
        <v>-0.17274382999999968</v>
      </c>
      <c r="AD23" s="17">
        <v>-2.7397595533490898E-2</v>
      </c>
      <c r="AE23" s="16">
        <v>-0.15867005000000023</v>
      </c>
      <c r="AF23" s="17">
        <v>-2.6790578894215735E-2</v>
      </c>
      <c r="AG23" s="16">
        <v>-8.123393000000001E-2</v>
      </c>
      <c r="AH23" s="17">
        <v>-4.5328593981479115E-3</v>
      </c>
      <c r="AI23" s="16">
        <v>-0.19466263999999997</v>
      </c>
      <c r="AJ23" s="17">
        <v>-3.9262347898434177E-2</v>
      </c>
      <c r="AK23" s="16">
        <v>-0.22836713</v>
      </c>
      <c r="AL23" s="17">
        <v>-2.9031827687452463E-2</v>
      </c>
      <c r="AM23" s="16">
        <v>-0.24386505999999997</v>
      </c>
      <c r="AN23" s="17">
        <v>-3.7369946519147344E-2</v>
      </c>
      <c r="AO23" s="16">
        <v>-0.37469130000000006</v>
      </c>
      <c r="AP23" s="17">
        <v>-1.3898031508896312E-2</v>
      </c>
      <c r="AQ23" s="16">
        <v>-0.73264456999999994</v>
      </c>
      <c r="AR23" s="18">
        <v>-0.12032454189439427</v>
      </c>
      <c r="AS23" s="16">
        <v>-0.46379019999999982</v>
      </c>
      <c r="AT23" s="18">
        <v>-4.8512037683390692E-2</v>
      </c>
      <c r="AU23" s="16">
        <v>-0.2968006700000001</v>
      </c>
      <c r="AV23" s="18">
        <v>-2.5305283469853203E-2</v>
      </c>
      <c r="AW23" s="16">
        <v>-0.36758019000000042</v>
      </c>
      <c r="AX23" s="18">
        <v>-1.0993226961467175E-2</v>
      </c>
      <c r="AY23" s="16">
        <v>-0.19968287000000004</v>
      </c>
      <c r="AZ23" s="18">
        <v>-4.2233997900809291E-2</v>
      </c>
      <c r="BA23" s="16">
        <v>-0.24416721999999999</v>
      </c>
      <c r="BB23" s="17">
        <v>-1.2759771454689364E-2</v>
      </c>
      <c r="BC23" s="16">
        <v>-0.24928104000000001</v>
      </c>
      <c r="BD23" s="17">
        <v>-2.8306790224336683E-2</v>
      </c>
      <c r="BE23" s="16">
        <v>-0.51826154999999985</v>
      </c>
      <c r="BF23" s="17">
        <v>-1.3757045043427641E-2</v>
      </c>
      <c r="BG23" s="16">
        <v>-0.41928927999999999</v>
      </c>
      <c r="BH23" s="17">
        <v>-5.0615574946289654E-2</v>
      </c>
      <c r="BI23" s="16">
        <v>-0.34641566000000013</v>
      </c>
      <c r="BJ23" s="17">
        <v>-2.7141959010501038E-2</v>
      </c>
      <c r="BK23" s="16">
        <v>-0.60837839000000005</v>
      </c>
      <c r="BL23" s="17">
        <v>-4.6887039495298745E-2</v>
      </c>
      <c r="BM23" s="16">
        <v>-0.76176328999999954</v>
      </c>
      <c r="BN23" s="17">
        <v>-2.1484156980505695E-2</v>
      </c>
      <c r="BO23" s="1"/>
      <c r="BP23" s="16">
        <v>-0.41928927999999999</v>
      </c>
      <c r="BQ23" s="17">
        <v>-5.0615574946289654E-2</v>
      </c>
      <c r="BR23" s="16">
        <v>-0.34641566000000013</v>
      </c>
      <c r="BS23" s="17">
        <v>-2.7141959010501038E-2</v>
      </c>
      <c r="BT23" s="16">
        <v>-0.60837839000000005</v>
      </c>
      <c r="BU23" s="17">
        <v>-4.6887039495298745E-2</v>
      </c>
      <c r="BV23" s="16">
        <v>-0.76176328999999954</v>
      </c>
      <c r="BW23" s="17">
        <v>-2.1484156980505695E-2</v>
      </c>
      <c r="BX23" s="16">
        <v>-0.66158718999999999</v>
      </c>
      <c r="BY23" s="17">
        <v>-4.7526669953503173E-2</v>
      </c>
      <c r="BZ23" s="16">
        <v>-0.68496550999999994</v>
      </c>
      <c r="CA23" s="17">
        <v>-6.9054276495903705E-2</v>
      </c>
      <c r="CB23" s="16">
        <v>-1.4383580699999996</v>
      </c>
      <c r="CC23" s="17">
        <v>-8.891972555452074E-2</v>
      </c>
      <c r="CD23" s="16">
        <v>-4.2086396800000001</v>
      </c>
      <c r="CE23" s="17">
        <v>-0.15991523798678922</v>
      </c>
    </row>
    <row r="24" spans="1:83" ht="14.4" outlineLevel="1">
      <c r="A24" s="1"/>
      <c r="B24" s="31" t="s">
        <v>169</v>
      </c>
      <c r="C24" s="16"/>
      <c r="D24" s="17"/>
      <c r="E24" s="16"/>
      <c r="F24" s="17"/>
      <c r="G24" s="16"/>
      <c r="H24" s="17"/>
      <c r="I24" s="16"/>
      <c r="J24" s="17"/>
      <c r="K24" s="16"/>
      <c r="L24" s="17"/>
      <c r="M24" s="16">
        <v>-0.62506876000000011</v>
      </c>
      <c r="N24" s="17">
        <v>-5.5927758232555157E-2</v>
      </c>
      <c r="O24" s="16">
        <v>-0.27675</v>
      </c>
      <c r="P24" s="17">
        <v>-3.9900921722105041E-2</v>
      </c>
      <c r="Q24" s="16">
        <v>-0.53444000000000003</v>
      </c>
      <c r="R24" s="17">
        <v>-2.1020495415680258E-2</v>
      </c>
      <c r="S24" s="16">
        <v>-0.503</v>
      </c>
      <c r="T24" s="17">
        <v>-0.13413333333333335</v>
      </c>
      <c r="U24" s="16">
        <v>-0.60341665999999983</v>
      </c>
      <c r="V24" s="17">
        <v>-0.1006786311987727</v>
      </c>
      <c r="W24" s="16">
        <v>-0.26638157000000007</v>
      </c>
      <c r="X24" s="17">
        <v>-2.4015035797079188E-2</v>
      </c>
      <c r="Y24" s="16">
        <v>-0.35538250000000016</v>
      </c>
      <c r="Z24" s="17">
        <v>-0.14141004978440827</v>
      </c>
      <c r="AA24" s="16">
        <v>-0.27008997000000001</v>
      </c>
      <c r="AB24" s="17">
        <v>-0.11589336084669227</v>
      </c>
      <c r="AC24" s="16">
        <v>-0.42177372999999996</v>
      </c>
      <c r="AD24" s="17">
        <v>-6.689434905542975E-2</v>
      </c>
      <c r="AE24" s="16">
        <v>-0.35039985000000018</v>
      </c>
      <c r="AF24" s="17">
        <v>-5.9163117588646064E-2</v>
      </c>
      <c r="AG24" s="16">
        <v>-0.24831443999999969</v>
      </c>
      <c r="AH24" s="17">
        <v>-1.385596441105132E-2</v>
      </c>
      <c r="AI24" s="16">
        <v>-0.27741659999999996</v>
      </c>
      <c r="AJ24" s="17">
        <v>-5.5953351202884929E-2</v>
      </c>
      <c r="AK24" s="16">
        <v>-0.24270311000000006</v>
      </c>
      <c r="AL24" s="17">
        <v>-3.0854330343989621E-2</v>
      </c>
      <c r="AM24" s="16">
        <v>-0.26453093999999999</v>
      </c>
      <c r="AN24" s="17">
        <v>-4.0536791455322775E-2</v>
      </c>
      <c r="AO24" s="16">
        <v>-0.33082069999999997</v>
      </c>
      <c r="AP24" s="17">
        <v>-1.2270785343548496E-2</v>
      </c>
      <c r="AQ24" s="16">
        <v>-0.31993646000000003</v>
      </c>
      <c r="AR24" s="18">
        <v>-5.254417975801582E-2</v>
      </c>
      <c r="AS24" s="16">
        <v>-0.27046847000000013</v>
      </c>
      <c r="AT24" s="18">
        <v>-2.8290758642181391E-2</v>
      </c>
      <c r="AU24" s="16">
        <v>-0.25610085000000005</v>
      </c>
      <c r="AV24" s="18">
        <v>-2.1835208815803395E-2</v>
      </c>
      <c r="AW24" s="16">
        <v>-0.27313825999999986</v>
      </c>
      <c r="AX24" s="18">
        <v>-8.1687505630818301E-3</v>
      </c>
      <c r="AY24" s="16">
        <v>-0.26349807000000003</v>
      </c>
      <c r="AZ24" s="18">
        <v>-5.57312549406331E-2</v>
      </c>
      <c r="BA24" s="16">
        <v>-0.26657193000000001</v>
      </c>
      <c r="BB24" s="17">
        <v>-1.3930604210653057E-2</v>
      </c>
      <c r="BC24" s="16">
        <v>-0.24602031000000002</v>
      </c>
      <c r="BD24" s="17">
        <v>-2.7936522192366819E-2</v>
      </c>
      <c r="BE24" s="16">
        <v>-0.26783299999999977</v>
      </c>
      <c r="BF24" s="17">
        <v>-7.109519595108596E-3</v>
      </c>
      <c r="BG24" s="16">
        <v>-0.22643495</v>
      </c>
      <c r="BH24" s="17">
        <v>-2.733467257303681E-2</v>
      </c>
      <c r="BI24" s="16">
        <v>-0.10252590999999997</v>
      </c>
      <c r="BJ24" s="17">
        <v>-8.0329914840868242E-3</v>
      </c>
      <c r="BK24" s="16">
        <v>-0.19414099999999995</v>
      </c>
      <c r="BL24" s="17">
        <v>-1.4962228909308877E-2</v>
      </c>
      <c r="BM24" s="16">
        <v>-0.24850021</v>
      </c>
      <c r="BN24" s="17">
        <v>-7.0084993480437133E-3</v>
      </c>
      <c r="BO24" s="1"/>
      <c r="BP24" s="16">
        <v>-6.5935149999999998E-2</v>
      </c>
      <c r="BQ24" s="17">
        <v>-7.9595298177426582E-3</v>
      </c>
      <c r="BR24" s="16">
        <v>-0.10252550999999999</v>
      </c>
      <c r="BS24" s="17">
        <v>-8.0329601437496012E-3</v>
      </c>
      <c r="BT24" s="16">
        <v>-3.5819000000000017E-2</v>
      </c>
      <c r="BU24" s="17">
        <v>-2.7605301162687687E-3</v>
      </c>
      <c r="BV24" s="16">
        <v>-8.800020999999994E-2</v>
      </c>
      <c r="BW24" s="17">
        <v>-2.4818868942312338E-3</v>
      </c>
      <c r="BX24" s="16">
        <v>-9.7488089999999999E-2</v>
      </c>
      <c r="BY24" s="17">
        <v>-7.0032859581628431E-3</v>
      </c>
      <c r="BZ24" s="16">
        <v>-6.8967110000000026E-2</v>
      </c>
      <c r="CA24" s="17">
        <v>-6.9528666969865503E-3</v>
      </c>
      <c r="CB24" s="16">
        <v>1.4421710000000032E-2</v>
      </c>
      <c r="CC24" s="17">
        <v>8.9155442026121528E-4</v>
      </c>
      <c r="CD24" s="16">
        <v>-0.10935307999999999</v>
      </c>
      <c r="CE24" s="17">
        <v>-4.1550774460189467E-3</v>
      </c>
    </row>
    <row r="25" spans="1:83" ht="14.4" outlineLevel="1">
      <c r="A25" s="1"/>
      <c r="B25" s="31" t="s">
        <v>170</v>
      </c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>
        <v>-0.46118000000000003</v>
      </c>
      <c r="N25" s="17">
        <v>-4.1263881979463804E-2</v>
      </c>
      <c r="O25" s="16">
        <v>-0.75673999999999986</v>
      </c>
      <c r="P25" s="17">
        <v>-0.10910433063770827</v>
      </c>
      <c r="Q25" s="16">
        <v>-0.44208000000000003</v>
      </c>
      <c r="R25" s="17">
        <v>-1.7387808946493392E-2</v>
      </c>
      <c r="S25" s="16">
        <v>-0.72499999999999998</v>
      </c>
      <c r="T25" s="17">
        <v>-0.19333333333333336</v>
      </c>
      <c r="U25" s="16">
        <v>-0.56175130999999989</v>
      </c>
      <c r="V25" s="17">
        <v>-9.3726866879872764E-2</v>
      </c>
      <c r="W25" s="16">
        <v>-0.77078893999999987</v>
      </c>
      <c r="X25" s="17">
        <v>-6.9488756245759481E-2</v>
      </c>
      <c r="Y25" s="16">
        <v>-1.0516321000000017</v>
      </c>
      <c r="Z25" s="17">
        <v>-0.14484283009844043</v>
      </c>
      <c r="AA25" s="16">
        <v>-0.43221076000000003</v>
      </c>
      <c r="AB25" s="17">
        <v>-0.18545804411212721</v>
      </c>
      <c r="AC25" s="16">
        <v>-0.3620035399999999</v>
      </c>
      <c r="AD25" s="17">
        <v>-5.7414650182364892E-2</v>
      </c>
      <c r="AE25" s="16">
        <v>-0.35525527999999995</v>
      </c>
      <c r="AF25" s="17">
        <v>-5.9982930656583812E-2</v>
      </c>
      <c r="AG25" s="16">
        <v>-0.45927694000000008</v>
      </c>
      <c r="AH25" s="17">
        <v>-2.5627687763371963E-2</v>
      </c>
      <c r="AI25" s="16">
        <v>-0.27054168000000001</v>
      </c>
      <c r="AJ25" s="17">
        <v>-5.4566718920419727E-2</v>
      </c>
      <c r="AK25" s="16">
        <v>-0.46766954999999999</v>
      </c>
      <c r="AL25" s="17">
        <v>-5.9453835542218503E-2</v>
      </c>
      <c r="AM25" s="16">
        <v>-0.33111432000000007</v>
      </c>
      <c r="AN25" s="17">
        <v>-5.0740046278560137E-2</v>
      </c>
      <c r="AO25" s="16">
        <v>-0.47803700999999998</v>
      </c>
      <c r="AP25" s="17">
        <v>-1.7731325566936251E-2</v>
      </c>
      <c r="AQ25" s="16">
        <v>-0.57475220000000005</v>
      </c>
      <c r="AR25" s="18">
        <v>-9.4393377088422672E-2</v>
      </c>
      <c r="AS25" s="16">
        <v>-0.65434545999999982</v>
      </c>
      <c r="AT25" s="18">
        <v>-6.8443946451381729E-2</v>
      </c>
      <c r="AU25" s="16">
        <v>-0.52833170999999979</v>
      </c>
      <c r="AV25" s="18">
        <v>-4.5045665455075511E-2</v>
      </c>
      <c r="AW25" s="16">
        <v>-0.5211968300000005</v>
      </c>
      <c r="AX25" s="18">
        <v>-1.5587442413007139E-2</v>
      </c>
      <c r="AY25" s="16">
        <v>-0.21107134000000002</v>
      </c>
      <c r="AZ25" s="18">
        <v>-4.4642720381978696E-2</v>
      </c>
      <c r="BA25" s="16">
        <v>-0.45722953999999982</v>
      </c>
      <c r="BB25" s="17">
        <v>-2.3894052742758617E-2</v>
      </c>
      <c r="BC25" s="16">
        <v>-0.93521045999999997</v>
      </c>
      <c r="BD25" s="17">
        <v>-0.10619662974298169</v>
      </c>
      <c r="BE25" s="16">
        <v>-0.4130144200000001</v>
      </c>
      <c r="BF25" s="17">
        <v>-1.0963302177298595E-2</v>
      </c>
      <c r="BG25" s="16">
        <v>-0.21953066999999998</v>
      </c>
      <c r="BH25" s="17">
        <v>-2.6501204801597077E-2</v>
      </c>
      <c r="BI25" s="16">
        <v>-0.26184796000000005</v>
      </c>
      <c r="BJ25" s="17">
        <v>-2.0516008419779044E-2</v>
      </c>
      <c r="BK25" s="16">
        <v>-0.29384650000000001</v>
      </c>
      <c r="BL25" s="17">
        <v>-2.2646419855667954E-2</v>
      </c>
      <c r="BM25" s="16">
        <v>-0.64756278999999994</v>
      </c>
      <c r="BN25" s="17">
        <v>-1.826333825445205E-2</v>
      </c>
      <c r="BO25" s="1"/>
      <c r="BP25" s="16">
        <v>-0.21953066999999998</v>
      </c>
      <c r="BQ25" s="17">
        <v>-2.6501204801597077E-2</v>
      </c>
      <c r="BR25" s="16">
        <v>-0.26184796000000005</v>
      </c>
      <c r="BS25" s="17">
        <v>-2.0516008419779044E-2</v>
      </c>
      <c r="BT25" s="16">
        <v>-0.29384650000000001</v>
      </c>
      <c r="BU25" s="17">
        <v>-2.2646419855667954E-2</v>
      </c>
      <c r="BV25" s="16">
        <v>-0.64756278999999994</v>
      </c>
      <c r="BW25" s="17">
        <v>-1.826333825445205E-2</v>
      </c>
      <c r="BX25" s="16">
        <v>-0.24571444000000042</v>
      </c>
      <c r="BY25" s="17">
        <v>-1.7651474014619112E-2</v>
      </c>
      <c r="BZ25" s="16">
        <v>-0.12571087000000603</v>
      </c>
      <c r="CA25" s="17">
        <v>-1.2673445668119879E-2</v>
      </c>
      <c r="CB25" s="16">
        <v>-0.4879659199999935</v>
      </c>
      <c r="CC25" s="17">
        <v>-3.0166198939849974E-2</v>
      </c>
      <c r="CD25" s="16">
        <v>0.90340217999999339</v>
      </c>
      <c r="CE25" s="17">
        <v>3.4326477341125844E-2</v>
      </c>
    </row>
    <row r="26" spans="1:83" ht="14.4">
      <c r="A26" s="1"/>
      <c r="B26" s="33" t="s">
        <v>30</v>
      </c>
      <c r="C26" s="12"/>
      <c r="D26" s="13"/>
      <c r="E26" s="12"/>
      <c r="F26" s="13"/>
      <c r="G26" s="12"/>
      <c r="H26" s="13"/>
      <c r="I26" s="12"/>
      <c r="J26" s="13"/>
      <c r="K26" s="12"/>
      <c r="L26" s="13"/>
      <c r="M26" s="12">
        <v>7.0249999999999896E-2</v>
      </c>
      <c r="N26" s="13">
        <v>6.2855885100336698E-3</v>
      </c>
      <c r="O26" s="12">
        <v>-0.25472</v>
      </c>
      <c r="P26" s="13">
        <v>-3.6724707429284902E-2</v>
      </c>
      <c r="Q26" s="12">
        <v>-0.39753000000000005</v>
      </c>
      <c r="R26" s="13">
        <v>-1.5635576570981538E-2</v>
      </c>
      <c r="S26" s="12">
        <v>-0.17599999999999999</v>
      </c>
      <c r="T26" s="13">
        <v>-4.6933333333333334E-2</v>
      </c>
      <c r="U26" s="12">
        <v>-0.18750926737008181</v>
      </c>
      <c r="V26" s="13">
        <v>-3.1285474245779918E-2</v>
      </c>
      <c r="W26" s="12">
        <v>-0.18336731190597833</v>
      </c>
      <c r="X26" s="13">
        <v>-1.6531070672179959E-2</v>
      </c>
      <c r="Y26" s="12">
        <v>-0.27833577072394</v>
      </c>
      <c r="Z26" s="13">
        <v>-1.1186579489362103E-2</v>
      </c>
      <c r="AA26" s="12">
        <v>0.29330736999999996</v>
      </c>
      <c r="AB26" s="13">
        <v>0.1258557541785216</v>
      </c>
      <c r="AC26" s="12">
        <v>-0.14157821999999998</v>
      </c>
      <c r="AD26" s="13">
        <v>-2.2454653274224603E-2</v>
      </c>
      <c r="AE26" s="12">
        <v>-9.7933999999999799E-2</v>
      </c>
      <c r="AF26" s="13">
        <v>-1.6535625679995152E-2</v>
      </c>
      <c r="AG26" s="12">
        <v>-0.42587296000000024</v>
      </c>
      <c r="AH26" s="13">
        <v>-2.376374316930217E-2</v>
      </c>
      <c r="AI26" s="12">
        <v>3.0389319999999997E-2</v>
      </c>
      <c r="AJ26" s="13">
        <v>6.1293530912600582E-3</v>
      </c>
      <c r="AK26" s="12">
        <v>-0.1307258</v>
      </c>
      <c r="AL26" s="13">
        <v>-1.6618893007519835E-2</v>
      </c>
      <c r="AM26" s="12">
        <v>3.3258170000000031E-2</v>
      </c>
      <c r="AN26" s="13">
        <v>5.0964907979220639E-3</v>
      </c>
      <c r="AO26" s="12">
        <v>-0.29852283990181766</v>
      </c>
      <c r="AP26" s="13">
        <v>-1.1072794684799648E-2</v>
      </c>
      <c r="AQ26" s="12">
        <v>0.19151192000000009</v>
      </c>
      <c r="AR26" s="14">
        <v>3.1452610153537203E-2</v>
      </c>
      <c r="AS26" s="12">
        <v>0.42791530999999994</v>
      </c>
      <c r="AT26" s="14">
        <v>4.4759556463288386E-2</v>
      </c>
      <c r="AU26" s="12">
        <v>-0.14929688999999996</v>
      </c>
      <c r="AV26" s="14">
        <v>-1.2729082190473121E-2</v>
      </c>
      <c r="AW26" s="12">
        <v>-0.29680888999999983</v>
      </c>
      <c r="AX26" s="14">
        <v>-8.8766684949783056E-3</v>
      </c>
      <c r="AY26" s="12">
        <v>0.30050688999999997</v>
      </c>
      <c r="AZ26" s="14">
        <v>6.3558818848300419E-2</v>
      </c>
      <c r="BA26" s="12">
        <v>-0.7335898700000002</v>
      </c>
      <c r="BB26" s="13">
        <v>-3.8336182402679948E-2</v>
      </c>
      <c r="BC26" s="12">
        <v>-0.13689756999999991</v>
      </c>
      <c r="BD26" s="13">
        <v>-1.5545228775567705E-2</v>
      </c>
      <c r="BE26" s="12">
        <v>-0.62279740000000006</v>
      </c>
      <c r="BF26" s="13">
        <v>-1.6531907267150391E-2</v>
      </c>
      <c r="BG26" s="12">
        <v>-0.13919305000000001</v>
      </c>
      <c r="BH26" s="13">
        <v>-1.6803044080396342E-2</v>
      </c>
      <c r="BI26" s="12">
        <v>-0.20307071000000002</v>
      </c>
      <c r="BJ26" s="13">
        <v>-1.5910761329477257E-2</v>
      </c>
      <c r="BK26" s="12">
        <v>-0.31127556000000006</v>
      </c>
      <c r="BL26" s="13">
        <v>-2.3989657942388842E-2</v>
      </c>
      <c r="BM26" s="12">
        <v>-1.4050039399999996</v>
      </c>
      <c r="BN26" s="13">
        <v>-3.9625597086975682E-2</v>
      </c>
      <c r="BO26" s="1"/>
      <c r="BP26" s="12">
        <v>-0.13919305000000001</v>
      </c>
      <c r="BQ26" s="13">
        <v>-1.6803044080396342E-2</v>
      </c>
      <c r="BR26" s="12">
        <v>-0.20307071000000002</v>
      </c>
      <c r="BS26" s="13">
        <v>-1.5910761329477257E-2</v>
      </c>
      <c r="BT26" s="12">
        <v>-0.31127556000000006</v>
      </c>
      <c r="BU26" s="13">
        <v>-2.3989657942388842E-2</v>
      </c>
      <c r="BV26" s="12">
        <v>-1.4050039399999996</v>
      </c>
      <c r="BW26" s="13">
        <v>-3.9625597086975682E-2</v>
      </c>
      <c r="BX26" s="12">
        <v>1.9623789999999974E-2</v>
      </c>
      <c r="BY26" s="13">
        <v>1.4097210536480533E-3</v>
      </c>
      <c r="BZ26" s="12">
        <v>0.24666614000000003</v>
      </c>
      <c r="CA26" s="13">
        <v>2.4867459142194324E-2</v>
      </c>
      <c r="CB26" s="12">
        <v>1.0199042499999997</v>
      </c>
      <c r="CC26" s="13">
        <v>6.3050785401363454E-2</v>
      </c>
      <c r="CD26" s="12">
        <v>0.62565806999999962</v>
      </c>
      <c r="CE26" s="13">
        <v>2.3773063690357348E-2</v>
      </c>
    </row>
    <row r="27" spans="1:83" ht="14.4" outlineLevel="1">
      <c r="A27" s="1"/>
      <c r="B27" s="31" t="s">
        <v>31</v>
      </c>
      <c r="C27" s="16"/>
      <c r="D27" s="17"/>
      <c r="E27" s="16"/>
      <c r="F27" s="17"/>
      <c r="G27" s="16"/>
      <c r="H27" s="17"/>
      <c r="I27" s="16"/>
      <c r="J27" s="17"/>
      <c r="K27" s="16"/>
      <c r="L27" s="17"/>
      <c r="M27" s="16">
        <v>0</v>
      </c>
      <c r="N27" s="17">
        <v>0</v>
      </c>
      <c r="O27" s="16">
        <v>-1.9480000000000001E-2</v>
      </c>
      <c r="P27" s="17">
        <v>-2.8085635235649731E-3</v>
      </c>
      <c r="Q27" s="16">
        <v>-7.8520000000000006E-2</v>
      </c>
      <c r="R27" s="17">
        <v>-3.0883341442242609E-3</v>
      </c>
      <c r="S27" s="16">
        <v>-0.14499999999999999</v>
      </c>
      <c r="T27" s="17">
        <v>-3.8666666666666669E-2</v>
      </c>
      <c r="U27" s="16">
        <v>-1.8390629999999991E-2</v>
      </c>
      <c r="V27" s="17">
        <v>-3.0684327729418089E-3</v>
      </c>
      <c r="W27" s="16">
        <v>-0.10549798000000005</v>
      </c>
      <c r="X27" s="17">
        <v>-9.5109348826930666E-3</v>
      </c>
      <c r="Y27" s="16">
        <v>-1.594109999999993E-2</v>
      </c>
      <c r="Z27" s="17">
        <v>-6.4068797853057051E-4</v>
      </c>
      <c r="AA27" s="16">
        <v>0.26257061999999998</v>
      </c>
      <c r="AB27" s="17">
        <v>0.11266687027067207</v>
      </c>
      <c r="AC27" s="16">
        <v>0</v>
      </c>
      <c r="AD27" s="17">
        <v>0</v>
      </c>
      <c r="AE27" s="16">
        <v>-2.0000000000000018E-3</v>
      </c>
      <c r="AF27" s="17">
        <v>-3.3768917189117568E-4</v>
      </c>
      <c r="AG27" s="16">
        <v>0</v>
      </c>
      <c r="AH27" s="17">
        <v>0</v>
      </c>
      <c r="AI27" s="16">
        <v>0</v>
      </c>
      <c r="AJ27" s="17">
        <v>0</v>
      </c>
      <c r="AK27" s="16">
        <v>0</v>
      </c>
      <c r="AL27" s="17">
        <v>0</v>
      </c>
      <c r="AM27" s="16">
        <v>-8.1961000000000002E-4</v>
      </c>
      <c r="AN27" s="17">
        <v>-1.2559725393444373E-4</v>
      </c>
      <c r="AO27" s="16">
        <v>-5.2214999999999998E-4</v>
      </c>
      <c r="AP27" s="17">
        <v>-1.9367562450396387E-5</v>
      </c>
      <c r="AQ27" s="16">
        <v>-2.6006310000000001E-2</v>
      </c>
      <c r="AR27" s="18">
        <v>-4.2710987909370642E-3</v>
      </c>
      <c r="AS27" s="16">
        <v>-7.700000000000002E-3</v>
      </c>
      <c r="AT27" s="18">
        <v>-8.0541307289828154E-4</v>
      </c>
      <c r="AU27" s="16">
        <v>-7.9999999999999516E-4</v>
      </c>
      <c r="AV27" s="18">
        <v>-6.820815726555615E-5</v>
      </c>
      <c r="AW27" s="16">
        <v>-8.2304039999999995E-2</v>
      </c>
      <c r="AX27" s="18">
        <v>-2.4614683167927839E-3</v>
      </c>
      <c r="AY27" s="16">
        <v>8.0203999999999984E-2</v>
      </c>
      <c r="AZ27" s="18">
        <v>1.6963576132677315E-2</v>
      </c>
      <c r="BA27" s="16">
        <v>-9.1532679999999977E-2</v>
      </c>
      <c r="BB27" s="17">
        <v>-4.7833451084679417E-3</v>
      </c>
      <c r="BC27" s="16">
        <v>0</v>
      </c>
      <c r="BD27" s="17">
        <v>0</v>
      </c>
      <c r="BE27" s="16">
        <v>0</v>
      </c>
      <c r="BF27" s="17">
        <v>0</v>
      </c>
      <c r="BG27" s="16">
        <v>0</v>
      </c>
      <c r="BH27" s="17">
        <v>0</v>
      </c>
      <c r="BI27" s="16">
        <v>0</v>
      </c>
      <c r="BJ27" s="17">
        <v>0</v>
      </c>
      <c r="BK27" s="16">
        <v>0</v>
      </c>
      <c r="BL27" s="17">
        <v>0</v>
      </c>
      <c r="BM27" s="16">
        <v>0</v>
      </c>
      <c r="BN27" s="17">
        <v>0</v>
      </c>
      <c r="BO27" s="1"/>
      <c r="BP27" s="16">
        <v>0</v>
      </c>
      <c r="BQ27" s="17">
        <v>0</v>
      </c>
      <c r="BR27" s="16">
        <v>0</v>
      </c>
      <c r="BS27" s="17">
        <v>0</v>
      </c>
      <c r="BT27" s="16">
        <v>0</v>
      </c>
      <c r="BU27" s="17">
        <v>0</v>
      </c>
      <c r="BV27" s="16">
        <v>0</v>
      </c>
      <c r="BW27" s="17">
        <v>0</v>
      </c>
      <c r="BX27" s="16">
        <v>0</v>
      </c>
      <c r="BY27" s="17">
        <v>0</v>
      </c>
      <c r="BZ27" s="16">
        <v>0</v>
      </c>
      <c r="CA27" s="17">
        <v>0</v>
      </c>
      <c r="CB27" s="16">
        <v>0</v>
      </c>
      <c r="CC27" s="17">
        <v>0</v>
      </c>
      <c r="CD27" s="16">
        <v>-3.6354E-3</v>
      </c>
      <c r="CE27" s="17">
        <v>-1.3813391033208467E-4</v>
      </c>
    </row>
    <row r="28" spans="1:83" ht="14.4" outlineLevel="1">
      <c r="A28" s="1"/>
      <c r="B28" s="31" t="s">
        <v>32</v>
      </c>
      <c r="C28" s="16"/>
      <c r="D28" s="17"/>
      <c r="E28" s="16"/>
      <c r="F28" s="17"/>
      <c r="G28" s="16"/>
      <c r="H28" s="17"/>
      <c r="I28" s="16"/>
      <c r="J28" s="17"/>
      <c r="K28" s="16"/>
      <c r="L28" s="17"/>
      <c r="M28" s="16">
        <v>-7.3380000000000001E-2</v>
      </c>
      <c r="N28" s="17">
        <v>-6.5656439126871372E-3</v>
      </c>
      <c r="O28" s="16">
        <v>-0.29693000000000008</v>
      </c>
      <c r="P28" s="17">
        <v>-4.2810408986249882E-2</v>
      </c>
      <c r="Q28" s="16">
        <v>-0.55969000000000002</v>
      </c>
      <c r="R28" s="17">
        <v>-2.2013623754213913E-2</v>
      </c>
      <c r="S28" s="16">
        <v>-0.1</v>
      </c>
      <c r="T28" s="17">
        <v>-2.6666666666666672E-2</v>
      </c>
      <c r="U28" s="16">
        <v>-0.2002936599999999</v>
      </c>
      <c r="V28" s="17">
        <v>-3.3418519678578923E-2</v>
      </c>
      <c r="W28" s="16">
        <v>-0.15270322000000008</v>
      </c>
      <c r="X28" s="17">
        <v>-1.3766617918158752E-2</v>
      </c>
      <c r="Y28" s="16">
        <v>-0.53985664999999994</v>
      </c>
      <c r="Z28" s="17">
        <v>-2.1697352490404498E-2</v>
      </c>
      <c r="AA28" s="16">
        <v>-5.5150709999999999E-2</v>
      </c>
      <c r="AB28" s="17">
        <v>-2.3664711188576458E-2</v>
      </c>
      <c r="AC28" s="16">
        <v>-0.26273884000000003</v>
      </c>
      <c r="AD28" s="17">
        <v>-4.1671025062131564E-2</v>
      </c>
      <c r="AE28" s="16">
        <v>-0.23791287999999983</v>
      </c>
      <c r="AF28" s="17">
        <v>-4.0170301714722259E-2</v>
      </c>
      <c r="AG28" s="16">
        <v>-0.6568788900000001</v>
      </c>
      <c r="AH28" s="17">
        <v>-3.6653891421742961E-2</v>
      </c>
      <c r="AI28" s="16">
        <v>-6.6339990000000015E-2</v>
      </c>
      <c r="AJ28" s="17">
        <v>-1.3380398863175007E-2</v>
      </c>
      <c r="AK28" s="16">
        <v>-0.17743914999999999</v>
      </c>
      <c r="AL28" s="17">
        <v>-2.2557461872065521E-2</v>
      </c>
      <c r="AM28" s="16">
        <v>-6.8404189999999976E-2</v>
      </c>
      <c r="AN28" s="17">
        <v>-1.0482276230902421E-2</v>
      </c>
      <c r="AO28" s="16">
        <v>-0.62487382000000002</v>
      </c>
      <c r="AP28" s="17">
        <v>-2.3177789394748162E-2</v>
      </c>
      <c r="AQ28" s="16">
        <v>-5.925206999999999E-2</v>
      </c>
      <c r="AR28" s="18">
        <v>-9.7311554210312116E-3</v>
      </c>
      <c r="AS28" s="16">
        <v>-0.15122815000000001</v>
      </c>
      <c r="AT28" s="18">
        <v>-1.5818328441587301E-2</v>
      </c>
      <c r="AU28" s="16">
        <v>-6.5906649999999956E-2</v>
      </c>
      <c r="AV28" s="18">
        <v>-5.6192139350574885E-3</v>
      </c>
      <c r="AW28" s="16">
        <v>-0.72403793000000005</v>
      </c>
      <c r="AX28" s="18">
        <v>-2.1653814622602144E-2</v>
      </c>
      <c r="AY28" s="16">
        <v>-0.15416122999999998</v>
      </c>
      <c r="AZ28" s="18">
        <v>-3.2605926909034189E-2</v>
      </c>
      <c r="BA28" s="16">
        <v>-0.68542455000000024</v>
      </c>
      <c r="BB28" s="17">
        <v>-3.5819143157027E-2</v>
      </c>
      <c r="BC28" s="16">
        <v>-0.16808000999999995</v>
      </c>
      <c r="BD28" s="17">
        <v>-1.9086110937175205E-2</v>
      </c>
      <c r="BE28" s="16">
        <v>-0.57276803999999992</v>
      </c>
      <c r="BF28" s="17">
        <v>-1.5203897965642572E-2</v>
      </c>
      <c r="BG28" s="16">
        <v>-0.14134692000000001</v>
      </c>
      <c r="BH28" s="17">
        <v>-1.7063053991476264E-2</v>
      </c>
      <c r="BI28" s="16">
        <v>-0.18485827000000002</v>
      </c>
      <c r="BJ28" s="17">
        <v>-1.4483801301281046E-2</v>
      </c>
      <c r="BK28" s="16">
        <v>-0.43386153000000005</v>
      </c>
      <c r="BL28" s="17">
        <v>-3.343722102391037E-2</v>
      </c>
      <c r="BM28" s="16">
        <v>-1.3524297699999996</v>
      </c>
      <c r="BN28" s="17">
        <v>-3.8142837631082512E-2</v>
      </c>
      <c r="BO28" s="1"/>
      <c r="BP28" s="16">
        <v>-0.14134692000000001</v>
      </c>
      <c r="BQ28" s="17">
        <v>-1.7063053991476264E-2</v>
      </c>
      <c r="BR28" s="16">
        <v>-0.18485827000000002</v>
      </c>
      <c r="BS28" s="17">
        <v>-1.4483801301281046E-2</v>
      </c>
      <c r="BT28" s="16">
        <v>-0.43386153000000005</v>
      </c>
      <c r="BU28" s="17">
        <v>-3.343722102391037E-2</v>
      </c>
      <c r="BV28" s="16">
        <v>-1.3524297699999996</v>
      </c>
      <c r="BW28" s="17">
        <v>-3.8142837631082512E-2</v>
      </c>
      <c r="BX28" s="16">
        <v>-0.14382549</v>
      </c>
      <c r="BY28" s="17">
        <v>-1.0332041940127152E-2</v>
      </c>
      <c r="BZ28" s="16">
        <v>-2.2994809999999977E-2</v>
      </c>
      <c r="CA28" s="17">
        <v>-2.3182042665341939E-3</v>
      </c>
      <c r="CB28" s="16">
        <v>-4.4990100000000255E-3</v>
      </c>
      <c r="CC28" s="17">
        <v>-2.7813014214676508E-4</v>
      </c>
      <c r="CD28" s="16">
        <v>-0.41779573000000003</v>
      </c>
      <c r="CE28" s="17">
        <v>-1.5874940283035665E-2</v>
      </c>
    </row>
    <row r="29" spans="1:83" ht="14.4" outlineLevel="1">
      <c r="A29" s="1"/>
      <c r="B29" s="31" t="s">
        <v>33</v>
      </c>
      <c r="C29" s="16"/>
      <c r="D29" s="17"/>
      <c r="E29" s="16"/>
      <c r="F29" s="17"/>
      <c r="G29" s="16"/>
      <c r="H29" s="17"/>
      <c r="I29" s="16"/>
      <c r="J29" s="17"/>
      <c r="K29" s="16"/>
      <c r="L29" s="17"/>
      <c r="M29" s="16">
        <v>0.1436299999999999</v>
      </c>
      <c r="N29" s="17">
        <v>1.2851232422720807E-2</v>
      </c>
      <c r="O29" s="16">
        <v>6.1690000000000078E-2</v>
      </c>
      <c r="P29" s="17">
        <v>8.8942650805299492E-3</v>
      </c>
      <c r="Q29" s="16">
        <v>0.24068000000000003</v>
      </c>
      <c r="R29" s="17">
        <v>9.4663813274566359E-3</v>
      </c>
      <c r="S29" s="16">
        <v>6.9000000000000006E-2</v>
      </c>
      <c r="T29" s="17">
        <v>1.8400000000000003E-2</v>
      </c>
      <c r="U29" s="16">
        <v>3.1175022629918087E-2</v>
      </c>
      <c r="V29" s="17">
        <v>5.2014782057408174E-3</v>
      </c>
      <c r="W29" s="16">
        <v>7.4833888094021778E-2</v>
      </c>
      <c r="X29" s="17">
        <v>6.7464821286718542E-3</v>
      </c>
      <c r="Y29" s="16">
        <v>0.27746197927605998</v>
      </c>
      <c r="Z29" s="17">
        <v>1.115146097957297E-2</v>
      </c>
      <c r="AA29" s="16">
        <v>8.5887459999999999E-2</v>
      </c>
      <c r="AB29" s="17">
        <v>3.6853595096426009E-2</v>
      </c>
      <c r="AC29" s="16">
        <v>0.12116062000000002</v>
      </c>
      <c r="AD29" s="17">
        <v>1.9216371787906954E-2</v>
      </c>
      <c r="AE29" s="16">
        <v>0.14197888000000003</v>
      </c>
      <c r="AF29" s="17">
        <v>2.3972365206618287E-2</v>
      </c>
      <c r="AG29" s="16">
        <v>0.23100592999999986</v>
      </c>
      <c r="AH29" s="17">
        <v>1.2890148252440795E-2</v>
      </c>
      <c r="AI29" s="16">
        <v>9.6729310000000013E-2</v>
      </c>
      <c r="AJ29" s="17">
        <v>1.9509751954435064E-2</v>
      </c>
      <c r="AK29" s="16">
        <v>4.6713349999999987E-2</v>
      </c>
      <c r="AL29" s="17">
        <v>5.9385688645456859E-3</v>
      </c>
      <c r="AM29" s="16">
        <v>0.10248197000000003</v>
      </c>
      <c r="AN29" s="17">
        <v>1.5704364282758933E-2</v>
      </c>
      <c r="AO29" s="16">
        <v>0.32687313009818236</v>
      </c>
      <c r="AP29" s="17">
        <v>1.2124362272398909E-2</v>
      </c>
      <c r="AQ29" s="16">
        <v>0.27677030000000008</v>
      </c>
      <c r="AR29" s="18">
        <v>4.5454864365505478E-2</v>
      </c>
      <c r="AS29" s="16">
        <v>0.58684345999999987</v>
      </c>
      <c r="AT29" s="18">
        <v>6.1383297977773962E-2</v>
      </c>
      <c r="AU29" s="16">
        <v>-8.2590240000000037E-2</v>
      </c>
      <c r="AV29" s="18">
        <v>-7.0416600981500783E-3</v>
      </c>
      <c r="AW29" s="16">
        <v>0.50953308000000019</v>
      </c>
      <c r="AX29" s="18">
        <v>1.5238614444416624E-2</v>
      </c>
      <c r="AY29" s="16">
        <v>0.37446411999999996</v>
      </c>
      <c r="AZ29" s="18">
        <v>7.92011696246573E-2</v>
      </c>
      <c r="BA29" s="16">
        <v>4.3367359999999966E-2</v>
      </c>
      <c r="BB29" s="17">
        <v>2.2663058628149876E-3</v>
      </c>
      <c r="BC29" s="16">
        <v>3.1182440000000089E-2</v>
      </c>
      <c r="BD29" s="17">
        <v>3.5408821616075077E-3</v>
      </c>
      <c r="BE29" s="16">
        <v>-5.0029360000000078E-2</v>
      </c>
      <c r="BF29" s="17">
        <v>-1.3280093015078165E-3</v>
      </c>
      <c r="BG29" s="16">
        <v>2.1538700000000004E-3</v>
      </c>
      <c r="BH29" s="17">
        <v>2.60009911079923E-4</v>
      </c>
      <c r="BI29" s="16">
        <v>-1.8212440000000003E-2</v>
      </c>
      <c r="BJ29" s="17">
        <v>-1.4269600281962122E-3</v>
      </c>
      <c r="BK29" s="16">
        <v>0.12258596999999999</v>
      </c>
      <c r="BL29" s="17">
        <v>9.4475630815215282E-3</v>
      </c>
      <c r="BM29" s="16">
        <v>-5.257416999999999E-2</v>
      </c>
      <c r="BN29" s="17">
        <v>-1.4827594558931732E-3</v>
      </c>
      <c r="BO29" s="1"/>
      <c r="BP29" s="16">
        <v>2.1538700000000004E-3</v>
      </c>
      <c r="BQ29" s="17">
        <v>2.60009911079923E-4</v>
      </c>
      <c r="BR29" s="16">
        <v>-1.8212440000000003E-2</v>
      </c>
      <c r="BS29" s="17">
        <v>-1.4269600281962122E-3</v>
      </c>
      <c r="BT29" s="16">
        <v>0.12258596999999999</v>
      </c>
      <c r="BU29" s="17">
        <v>9.4475630815215282E-3</v>
      </c>
      <c r="BV29" s="16">
        <v>-5.257416999999999E-2</v>
      </c>
      <c r="BW29" s="17">
        <v>-1.4827594558931732E-3</v>
      </c>
      <c r="BX29" s="16">
        <v>0.16344927999999997</v>
      </c>
      <c r="BY29" s="17">
        <v>1.1741762993775206E-2</v>
      </c>
      <c r="BZ29" s="16">
        <v>0.26966095000000001</v>
      </c>
      <c r="CA29" s="17">
        <v>2.7185663408728519E-2</v>
      </c>
      <c r="CB29" s="16">
        <v>1.0244032599999999</v>
      </c>
      <c r="CC29" s="17">
        <v>6.3328915543510222E-2</v>
      </c>
      <c r="CD29" s="16">
        <v>1.0470891999999996</v>
      </c>
      <c r="CE29" s="17">
        <v>3.9786137883725092E-2</v>
      </c>
    </row>
    <row r="30" spans="1:83" ht="14.4">
      <c r="A30" s="1"/>
      <c r="B30" s="33" t="s">
        <v>34</v>
      </c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>
        <v>7.9466899999999993E-3</v>
      </c>
      <c r="N30" s="13">
        <v>7.1102666700070501E-4</v>
      </c>
      <c r="O30" s="12">
        <v>0</v>
      </c>
      <c r="P30" s="13">
        <v>0</v>
      </c>
      <c r="Q30" s="12">
        <v>0</v>
      </c>
      <c r="R30" s="13">
        <v>0</v>
      </c>
      <c r="S30" s="12">
        <v>2.9539200000000001E-4</v>
      </c>
      <c r="T30" s="13">
        <v>7.8771200000000009E-5</v>
      </c>
      <c r="U30" s="12">
        <v>1.90733E-4</v>
      </c>
      <c r="V30" s="13">
        <v>3.1823346349826535E-5</v>
      </c>
      <c r="W30" s="12">
        <v>6.975495E-3</v>
      </c>
      <c r="X30" s="13">
        <v>6.2886018025701577E-4</v>
      </c>
      <c r="Y30" s="12">
        <v>1.919070000000001E-3</v>
      </c>
      <c r="Z30" s="13">
        <v>7.7129249484581865E-5</v>
      </c>
      <c r="AA30" s="12">
        <v>1.0773900000000001E-3</v>
      </c>
      <c r="AB30" s="13">
        <v>4.6229909256762772E-4</v>
      </c>
      <c r="AC30" s="12">
        <v>1.6826300000000001E-3</v>
      </c>
      <c r="AD30" s="13">
        <v>2.6686924894809774E-4</v>
      </c>
      <c r="AE30" s="12">
        <v>2.3856799999999994E-3</v>
      </c>
      <c r="AF30" s="13">
        <v>4.0280915179866951E-4</v>
      </c>
      <c r="AG30" s="12">
        <v>1.0979700000000011E-3</v>
      </c>
      <c r="AH30" s="13">
        <v>6.1266808504580132E-5</v>
      </c>
      <c r="AI30" s="12">
        <v>0</v>
      </c>
      <c r="AJ30" s="13">
        <v>0</v>
      </c>
      <c r="AK30" s="12">
        <v>0</v>
      </c>
      <c r="AL30" s="13">
        <v>0</v>
      </c>
      <c r="AM30" s="12">
        <v>0</v>
      </c>
      <c r="AN30" s="13">
        <v>0</v>
      </c>
      <c r="AO30" s="12">
        <v>0</v>
      </c>
      <c r="AP30" s="13">
        <v>0</v>
      </c>
      <c r="AQ30" s="12">
        <v>0</v>
      </c>
      <c r="AR30" s="14">
        <v>0</v>
      </c>
      <c r="AS30" s="12">
        <v>0</v>
      </c>
      <c r="AT30" s="14">
        <v>0</v>
      </c>
      <c r="AU30" s="12">
        <v>0</v>
      </c>
      <c r="AV30" s="14">
        <v>0</v>
      </c>
      <c r="AW30" s="12">
        <v>0</v>
      </c>
      <c r="AX30" s="14">
        <v>0</v>
      </c>
      <c r="AY30" s="12">
        <v>0</v>
      </c>
      <c r="AZ30" s="14">
        <v>0</v>
      </c>
      <c r="BA30" s="12">
        <v>0</v>
      </c>
      <c r="BB30" s="13">
        <v>0</v>
      </c>
      <c r="BC30" s="12">
        <v>0</v>
      </c>
      <c r="BD30" s="13">
        <v>0</v>
      </c>
      <c r="BE30" s="12">
        <v>0</v>
      </c>
      <c r="BF30" s="13">
        <v>0</v>
      </c>
      <c r="BG30" s="12">
        <v>0</v>
      </c>
      <c r="BH30" s="13">
        <v>0</v>
      </c>
      <c r="BI30" s="12">
        <v>0</v>
      </c>
      <c r="BJ30" s="13">
        <v>0</v>
      </c>
      <c r="BK30" s="12">
        <v>0</v>
      </c>
      <c r="BL30" s="13">
        <v>0</v>
      </c>
      <c r="BM30" s="12">
        <v>0</v>
      </c>
      <c r="BN30" s="13">
        <v>0</v>
      </c>
      <c r="BO30" s="1"/>
      <c r="BP30" s="12">
        <v>0</v>
      </c>
      <c r="BQ30" s="13">
        <v>0</v>
      </c>
      <c r="BR30" s="12">
        <v>0</v>
      </c>
      <c r="BS30" s="13">
        <v>0</v>
      </c>
      <c r="BT30" s="12">
        <v>0</v>
      </c>
      <c r="BU30" s="13">
        <v>0</v>
      </c>
      <c r="BV30" s="12">
        <v>0</v>
      </c>
      <c r="BW30" s="13">
        <v>0</v>
      </c>
      <c r="BX30" s="12">
        <v>0</v>
      </c>
      <c r="BY30" s="13">
        <v>0</v>
      </c>
      <c r="BZ30" s="12">
        <v>0</v>
      </c>
      <c r="CA30" s="13">
        <v>0</v>
      </c>
      <c r="CB30" s="12">
        <v>0</v>
      </c>
      <c r="CC30" s="13">
        <v>0</v>
      </c>
      <c r="CD30" s="12">
        <v>0</v>
      </c>
      <c r="CE30" s="13">
        <v>0</v>
      </c>
    </row>
    <row r="31" spans="1:83" ht="14.4">
      <c r="A31" s="1"/>
      <c r="B31" s="23" t="s">
        <v>35</v>
      </c>
      <c r="C31" s="24"/>
      <c r="D31" s="25"/>
      <c r="E31" s="24"/>
      <c r="F31" s="25"/>
      <c r="G31" s="24"/>
      <c r="H31" s="25"/>
      <c r="I31" s="24"/>
      <c r="J31" s="25"/>
      <c r="K31" s="24"/>
      <c r="L31" s="25"/>
      <c r="M31" s="24">
        <v>-2.5328733100000025</v>
      </c>
      <c r="N31" s="25" t="s">
        <v>3</v>
      </c>
      <c r="O31" s="24">
        <v>-2.7364299999999986</v>
      </c>
      <c r="P31" s="25">
        <v>-0.39452964490702747</v>
      </c>
      <c r="Q31" s="24">
        <v>4.0914899999999985</v>
      </c>
      <c r="R31" s="25">
        <v>0.16092572933968563</v>
      </c>
      <c r="S31" s="24">
        <v>-3.3247046080000002</v>
      </c>
      <c r="T31" s="25">
        <v>-0.88658789546666683</v>
      </c>
      <c r="U31" s="24">
        <v>-2.8157406369999984</v>
      </c>
      <c r="V31" s="25">
        <v>-0.46979961266551745</v>
      </c>
      <c r="W31" s="24">
        <v>0.73036043499999792</v>
      </c>
      <c r="X31" s="25">
        <v>6.5844014626444597E-2</v>
      </c>
      <c r="Y31" s="24">
        <v>4.2651680199999991</v>
      </c>
      <c r="Z31" s="25">
        <v>0.17142116145228667</v>
      </c>
      <c r="AA31" s="24">
        <v>-3.2996284799999991</v>
      </c>
      <c r="AB31" s="25">
        <v>-1.415843150682947</v>
      </c>
      <c r="AC31" s="24">
        <v>-3.9644857299999998</v>
      </c>
      <c r="AD31" s="25">
        <v>-0.62877716980592935</v>
      </c>
      <c r="AE31" s="24">
        <v>-3.1616832099999961</v>
      </c>
      <c r="AF31" s="25">
        <v>-0.53383309248356592</v>
      </c>
      <c r="AG31" s="24">
        <v>2.0119432899999996</v>
      </c>
      <c r="AH31" s="25">
        <v>0.11226658676512544</v>
      </c>
      <c r="AI31" s="24">
        <v>-1.7939661900000008</v>
      </c>
      <c r="AJ31" s="25">
        <v>-0.36183278244766698</v>
      </c>
      <c r="AK31" s="24">
        <v>-2.8952767100000001</v>
      </c>
      <c r="AL31" s="25">
        <v>-0.36807037226510786</v>
      </c>
      <c r="AM31" s="24">
        <v>-3.4250533399999989</v>
      </c>
      <c r="AN31" s="25">
        <v>-0.52485608287233509</v>
      </c>
      <c r="AO31" s="24">
        <v>3.8718047400000035</v>
      </c>
      <c r="AP31" s="25">
        <v>0.14361279344573555</v>
      </c>
      <c r="AQ31" s="24">
        <v>-4.5937049699999983</v>
      </c>
      <c r="AR31" s="26">
        <v>-0.75443873980155485</v>
      </c>
      <c r="AS31" s="24">
        <v>-4.9634523000000028</v>
      </c>
      <c r="AT31" s="26">
        <v>-0.51917264534117458</v>
      </c>
      <c r="AU31" s="24">
        <v>-2.7309934700000067</v>
      </c>
      <c r="AV31" s="26">
        <v>-0.23284504011621063</v>
      </c>
      <c r="AW31" s="24">
        <v>8.1475482400000079</v>
      </c>
      <c r="AX31" s="26">
        <v>0.24366886306311125</v>
      </c>
      <c r="AY31" s="24">
        <v>-3.4493229800000007</v>
      </c>
      <c r="AZ31" s="26">
        <v>-0.72955030893002104</v>
      </c>
      <c r="BA31" s="24">
        <v>1.585092720000004</v>
      </c>
      <c r="BB31" s="26">
        <v>8.2834300368788125E-2</v>
      </c>
      <c r="BC31" s="24">
        <v>-1.2963135700000084</v>
      </c>
      <c r="BD31" s="26">
        <v>-0.14720123235586316</v>
      </c>
      <c r="BE31" s="24">
        <v>8.6618098800000158</v>
      </c>
      <c r="BF31" s="26">
        <v>0.2299242702391617</v>
      </c>
      <c r="BG31" s="24">
        <v>-1.4290820699999998</v>
      </c>
      <c r="BH31" s="26">
        <v>-0.17251528734167434</v>
      </c>
      <c r="BI31" s="24">
        <v>-1.617842910000002</v>
      </c>
      <c r="BJ31" s="26">
        <v>-0.12675935593861362</v>
      </c>
      <c r="BK31" s="24">
        <v>-1.4603518100000024</v>
      </c>
      <c r="BL31" s="26">
        <v>-0.11254767447032613</v>
      </c>
      <c r="BM31" s="24">
        <v>7.766890250000003</v>
      </c>
      <c r="BN31" s="26">
        <v>0.21905110363267738</v>
      </c>
      <c r="BO31" s="1"/>
      <c r="BP31" s="24">
        <v>-1.2685822699999998</v>
      </c>
      <c r="BQ31" s="26">
        <v>-0.1531401445863802</v>
      </c>
      <c r="BR31" s="24">
        <v>-1.6178425100000027</v>
      </c>
      <c r="BS31" s="26">
        <v>-0.12675932459827646</v>
      </c>
      <c r="BT31" s="24">
        <v>-1.2998518100000025</v>
      </c>
      <c r="BU31" s="26">
        <v>-0.10017811966251082</v>
      </c>
      <c r="BV31" s="24">
        <v>7.9273902500000037</v>
      </c>
      <c r="BW31" s="26">
        <v>0.22357771608648988</v>
      </c>
      <c r="BX31" s="24">
        <v>0.63610373999999692</v>
      </c>
      <c r="BY31" s="26">
        <v>4.5696006458602757E-2</v>
      </c>
      <c r="BZ31" s="24">
        <v>-0.13737416000000413</v>
      </c>
      <c r="CA31" s="26">
        <v>-1.3849271371390366E-2</v>
      </c>
      <c r="CB31" s="24">
        <v>4.997059150000009</v>
      </c>
      <c r="CC31" s="26">
        <v>0.30891968937728254</v>
      </c>
      <c r="CD31" s="24">
        <v>4.5270087799999832</v>
      </c>
      <c r="CE31" s="26">
        <v>0.17201227509739717</v>
      </c>
    </row>
  </sheetData>
  <mergeCells count="1">
    <mergeCell ref="B5:B6"/>
  </mergeCells>
  <hyperlinks>
    <hyperlink ref="B3" location="Sumário!B3" display="Voltar" xr:uid="{00000000-0004-0000-11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57349E"/>
    <outlinePr summaryBelow="0"/>
  </sheetPr>
  <dimension ref="A1:AL30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.109375" defaultRowHeight="15" customHeight="1" outlineLevelCol="1"/>
  <cols>
    <col min="1" max="1" width="0.44140625" customWidth="1"/>
    <col min="2" max="2" width="34.109375" customWidth="1" collapsed="1"/>
    <col min="3" max="12" width="10.6640625" hidden="1" customWidth="1" outlineLevel="1"/>
    <col min="13" max="14" width="11.5546875" hidden="1" customWidth="1" outlineLevel="1"/>
    <col min="15" max="22" width="9.109375" hidden="1" customWidth="1" outlineLevel="1"/>
    <col min="23" max="23" width="9.109375" hidden="1" customWidth="1" outlineLevel="1" collapsed="1"/>
    <col min="24" max="24" width="9.109375" hidden="1" customWidth="1" outlineLevel="1"/>
    <col min="25" max="25" width="9.109375" hidden="1" customWidth="1" outlineLevel="1" collapsed="1"/>
    <col min="26" max="26" width="9.109375" hidden="1" customWidth="1" outlineLevel="1"/>
    <col min="27" max="27" width="9.109375" hidden="1" customWidth="1" outlineLevel="1" collapsed="1"/>
    <col min="28" max="28" width="9.109375" hidden="1" customWidth="1" outlineLevel="1"/>
    <col min="29" max="29" width="9.109375" hidden="1" customWidth="1" outlineLevel="1" collapsed="1"/>
    <col min="30" max="30" width="9.109375" collapsed="1"/>
  </cols>
  <sheetData>
    <row r="1" spans="1:38" ht="6.75" customHeight="1"/>
    <row r="2" spans="1:38" ht="14.4">
      <c r="B2" s="91" t="s">
        <v>155</v>
      </c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0"/>
      <c r="AG2" s="260"/>
      <c r="AH2" s="260"/>
      <c r="AI2" s="260"/>
      <c r="AJ2" s="260"/>
      <c r="AK2" s="260"/>
      <c r="AL2" s="260"/>
    </row>
    <row r="3" spans="1:38" ht="14.4">
      <c r="B3" s="92" t="s">
        <v>148</v>
      </c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  <c r="AJ3" s="260"/>
      <c r="AK3" s="260"/>
      <c r="AL3" s="260"/>
    </row>
    <row r="4" spans="1:38" ht="14.4">
      <c r="B4" s="92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260"/>
      <c r="U4" s="260"/>
      <c r="V4" s="260"/>
      <c r="W4" s="260"/>
      <c r="X4" s="260"/>
      <c r="Y4" s="260"/>
      <c r="Z4" s="260"/>
      <c r="AA4" s="260"/>
      <c r="AB4" s="260"/>
      <c r="AC4" s="260"/>
      <c r="AD4" s="260"/>
      <c r="AE4" s="260"/>
      <c r="AF4" s="260"/>
      <c r="AG4" s="260"/>
      <c r="AH4" s="260"/>
      <c r="AI4" s="260"/>
      <c r="AJ4" s="260"/>
      <c r="AK4" s="260"/>
      <c r="AL4" s="260"/>
    </row>
    <row r="5" spans="1:38" ht="15" customHeight="1">
      <c r="B5" s="93" t="s">
        <v>156</v>
      </c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3" t="s">
        <v>179</v>
      </c>
      <c r="AC5" s="73" t="s">
        <v>181</v>
      </c>
      <c r="AD5" s="73" t="s">
        <v>183</v>
      </c>
      <c r="AE5" s="73" t="s">
        <v>184</v>
      </c>
      <c r="AF5" s="73" t="s">
        <v>185</v>
      </c>
      <c r="AG5" s="73" t="s">
        <v>187</v>
      </c>
      <c r="AH5" s="73" t="s">
        <v>189</v>
      </c>
      <c r="AI5" s="73" t="s">
        <v>192</v>
      </c>
      <c r="AJ5" s="73" t="s">
        <v>195</v>
      </c>
      <c r="AK5" s="73" t="s">
        <v>197</v>
      </c>
      <c r="AL5" s="73" t="s">
        <v>199</v>
      </c>
    </row>
    <row r="6" spans="1:38" ht="15" customHeight="1">
      <c r="A6" s="1"/>
      <c r="B6" s="67" t="s">
        <v>18</v>
      </c>
      <c r="C6" s="68"/>
      <c r="D6" s="68"/>
      <c r="E6" s="68"/>
      <c r="F6" s="68"/>
      <c r="G6" s="68"/>
      <c r="H6" s="68">
        <v>110.913</v>
      </c>
      <c r="I6" s="68">
        <v>115.91</v>
      </c>
      <c r="J6" s="68">
        <v>130.12914101499985</v>
      </c>
      <c r="K6" s="68">
        <v>137.94</v>
      </c>
      <c r="L6" s="68">
        <v>141.02199999999999</v>
      </c>
      <c r="M6" s="68">
        <v>203.066</v>
      </c>
      <c r="N6" s="68">
        <v>211.46700000000001</v>
      </c>
      <c r="O6" s="68">
        <v>215.07372775999997</v>
      </c>
      <c r="P6" s="68">
        <v>216.12442681999903</v>
      </c>
      <c r="Q6" s="68">
        <v>203.25141223045796</v>
      </c>
      <c r="R6" s="68">
        <v>208.76594478952924</v>
      </c>
      <c r="S6" s="68">
        <v>228.71755285</v>
      </c>
      <c r="T6" s="68">
        <v>240.17486906999997</v>
      </c>
      <c r="U6" s="68">
        <v>230.31094444000001</v>
      </c>
      <c r="V6" s="68">
        <v>257.60515312999996</v>
      </c>
      <c r="W6" s="68">
        <v>255.15929000000003</v>
      </c>
      <c r="X6" s="68">
        <v>259.99119279846684</v>
      </c>
      <c r="Y6" s="68">
        <v>251.83301216999988</v>
      </c>
      <c r="Z6" s="70">
        <v>275.61518408999984</v>
      </c>
      <c r="AA6" s="70">
        <v>265.08147304250002</v>
      </c>
      <c r="AB6" s="70">
        <v>282.93705453929988</v>
      </c>
      <c r="AC6" s="70">
        <v>258.82147241820019</v>
      </c>
      <c r="AD6" s="70">
        <v>294.84932485000013</v>
      </c>
      <c r="AE6" s="70">
        <v>281.89108486000003</v>
      </c>
      <c r="AF6" s="70">
        <v>285.40220491000002</v>
      </c>
      <c r="AG6" s="70">
        <v>293.64679618999998</v>
      </c>
      <c r="AH6" s="70">
        <v>319.91391733730006</v>
      </c>
      <c r="AI6" s="70">
        <v>338.98297514999996</v>
      </c>
      <c r="AJ6" s="70">
        <v>356.11801222000031</v>
      </c>
      <c r="AK6" s="70">
        <v>350.96167513999967</v>
      </c>
      <c r="AL6" s="70">
        <v>375.92525506000015</v>
      </c>
    </row>
    <row r="7" spans="1:38" ht="15" customHeight="1">
      <c r="A7" s="1"/>
      <c r="B7" s="67" t="s">
        <v>177</v>
      </c>
      <c r="C7" s="68">
        <v>4.1319999999999997</v>
      </c>
      <c r="D7" s="68">
        <v>4.6029999999999998</v>
      </c>
      <c r="E7" s="68">
        <v>3.68</v>
      </c>
      <c r="F7" s="68">
        <v>4.6710000000000003</v>
      </c>
      <c r="G7" s="68">
        <v>3.2789999999999999</v>
      </c>
      <c r="H7" s="68">
        <v>3.863</v>
      </c>
      <c r="I7" s="68">
        <v>2.3380000000000001</v>
      </c>
      <c r="J7" s="68">
        <v>4.2993100000000011</v>
      </c>
      <c r="K7" s="68">
        <v>3.4630000000000001</v>
      </c>
      <c r="L7" s="68">
        <v>4.2620000000000005</v>
      </c>
      <c r="M7" s="68">
        <v>3.6150000000000002</v>
      </c>
      <c r="N7" s="68">
        <v>7.3920001199999996</v>
      </c>
      <c r="O7" s="68">
        <v>8.2309999999999999</v>
      </c>
      <c r="P7" s="68">
        <v>5.5430000000000001</v>
      </c>
      <c r="Q7" s="68">
        <v>8.5914814300000018</v>
      </c>
      <c r="R7" s="68">
        <v>9.0844608999999963</v>
      </c>
      <c r="S7" s="68">
        <v>6.97017972</v>
      </c>
      <c r="T7" s="68">
        <v>12.618736960000001</v>
      </c>
      <c r="U7" s="68">
        <v>8.7199341100000005</v>
      </c>
      <c r="V7" s="68">
        <v>17.274760859827399</v>
      </c>
      <c r="W7" s="68">
        <v>8.8598479900000093</v>
      </c>
      <c r="X7" s="68">
        <v>13.165887399999994</v>
      </c>
      <c r="Y7" s="68">
        <v>9.0404231200000069</v>
      </c>
      <c r="Z7" s="68">
        <v>15.102767699999999</v>
      </c>
      <c r="AA7" s="68">
        <v>9.624719820000001</v>
      </c>
      <c r="AB7" s="68">
        <v>12.055998779999999</v>
      </c>
      <c r="AC7" s="68">
        <v>7.7408380400000008</v>
      </c>
      <c r="AD7" s="68">
        <v>13.328754380000001</v>
      </c>
      <c r="AE7" s="68">
        <v>6.2355727100000067</v>
      </c>
      <c r="AF7" s="68">
        <v>10.468738880000009</v>
      </c>
      <c r="AG7" s="68">
        <v>10.02116844999998</v>
      </c>
      <c r="AH7" s="68">
        <v>15.058868570000005</v>
      </c>
      <c r="AI7" s="68">
        <v>10.011891200000008</v>
      </c>
      <c r="AJ7" s="68">
        <v>28.684503200000083</v>
      </c>
      <c r="AK7" s="68">
        <v>14.375812070000002</v>
      </c>
      <c r="AL7" s="68">
        <v>28.777988390000036</v>
      </c>
    </row>
    <row r="8" spans="1:38" ht="15" customHeight="1">
      <c r="A8" s="1"/>
      <c r="B8" s="67" t="s">
        <v>91</v>
      </c>
      <c r="C8" s="69" t="s">
        <v>113</v>
      </c>
      <c r="D8" s="69" t="s">
        <v>113</v>
      </c>
      <c r="E8" s="69" t="s">
        <v>113</v>
      </c>
      <c r="F8" s="69" t="s">
        <v>113</v>
      </c>
      <c r="G8" s="69" t="s">
        <v>113</v>
      </c>
      <c r="H8" s="69">
        <v>3.48291002858096E-2</v>
      </c>
      <c r="I8" s="69">
        <v>2.0170822189629886E-2</v>
      </c>
      <c r="J8" s="69">
        <v>3.3038794896098053E-2</v>
      </c>
      <c r="K8" s="69">
        <v>2.5105118167319126E-2</v>
      </c>
      <c r="L8" s="69">
        <v>3.0222234828608308E-2</v>
      </c>
      <c r="M8" s="69">
        <v>1.7802093900505255E-2</v>
      </c>
      <c r="N8" s="69">
        <v>3.4955809275206057E-2</v>
      </c>
      <c r="O8" s="69">
        <v>3.8270597184166283E-2</v>
      </c>
      <c r="P8" s="69">
        <v>2.5647262928852242E-2</v>
      </c>
      <c r="Q8" s="69">
        <v>4.2270217636955425E-2</v>
      </c>
      <c r="R8" s="69">
        <v>4.3515051792372757E-2</v>
      </c>
      <c r="S8" s="69">
        <v>3.0475053764549755E-2</v>
      </c>
      <c r="T8" s="69">
        <v>5.2539789066449821E-2</v>
      </c>
      <c r="U8" s="69">
        <v>3.7861570717807089E-2</v>
      </c>
      <c r="V8" s="69">
        <v>6.705906558907121E-2</v>
      </c>
      <c r="W8" s="69">
        <v>3.4722811738502675E-2</v>
      </c>
      <c r="X8" s="69">
        <v>5.0639743824728634E-2</v>
      </c>
      <c r="Y8" s="69">
        <v>3.5898483054704798E-2</v>
      </c>
      <c r="Z8" s="69">
        <v>5.4796573526472749E-2</v>
      </c>
      <c r="AA8" s="69">
        <v>-3.6308534540461408E-2</v>
      </c>
      <c r="AB8" s="69">
        <v>4.2610179849473989E-2</v>
      </c>
      <c r="AC8" s="69">
        <v>2.9908021029617128E-2</v>
      </c>
      <c r="AD8" s="69">
        <v>4.5205307445695495E-2</v>
      </c>
      <c r="AE8" s="69">
        <v>2.2120503431660055E-2</v>
      </c>
      <c r="AF8" s="69">
        <v>3.6680651725522817E-2</v>
      </c>
      <c r="AG8" s="69">
        <v>3.4126605772725423E-2</v>
      </c>
      <c r="AH8" s="69">
        <v>4.7071626940577087E-2</v>
      </c>
      <c r="AI8" s="69">
        <v>2.9535085635406164E-2</v>
      </c>
      <c r="AJ8" s="69">
        <v>8.0547746015945845E-2</v>
      </c>
      <c r="AK8" s="69">
        <v>4.0961202000946252E-2</v>
      </c>
      <c r="AL8" s="69">
        <v>7.6552421000304641E-2</v>
      </c>
    </row>
    <row r="9" spans="1:38" ht="5.0999999999999996" customHeight="1">
      <c r="A9" s="1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</row>
    <row r="10" spans="1:38" ht="15" customHeight="1">
      <c r="A10" s="1"/>
      <c r="B10" s="3" t="s">
        <v>92</v>
      </c>
      <c r="C10" s="4">
        <v>18.041</v>
      </c>
      <c r="D10" s="4">
        <v>23.707999999999998</v>
      </c>
      <c r="E10" s="4">
        <v>26.516999999999999</v>
      </c>
      <c r="F10" s="4">
        <v>21.495999999999999</v>
      </c>
      <c r="G10" s="4">
        <v>35.133000000000003</v>
      </c>
      <c r="H10" s="4">
        <v>53.595999999999997</v>
      </c>
      <c r="I10" s="4">
        <v>48.362000000000002</v>
      </c>
      <c r="J10" s="4">
        <v>53.438141014999857</v>
      </c>
      <c r="K10" s="4">
        <v>58.427999999999997</v>
      </c>
      <c r="L10" s="4">
        <v>71.028000000000006</v>
      </c>
      <c r="M10" s="4">
        <v>87.766000000000005</v>
      </c>
      <c r="N10" s="4">
        <v>81.179000000000002</v>
      </c>
      <c r="O10" s="4">
        <v>81.806696649999992</v>
      </c>
      <c r="P10" s="4">
        <v>96.915197915085002</v>
      </c>
      <c r="Q10" s="4">
        <v>86.112043047870969</v>
      </c>
      <c r="R10" s="4">
        <v>85.781674357043983</v>
      </c>
      <c r="S10" s="4">
        <v>83.822240449999995</v>
      </c>
      <c r="T10" s="4">
        <v>89.253230599999995</v>
      </c>
      <c r="U10" s="4">
        <v>82.107025010000015</v>
      </c>
      <c r="V10" s="4">
        <v>81.479892469999996</v>
      </c>
      <c r="W10" s="4">
        <v>78.966300000000004</v>
      </c>
      <c r="X10" s="4">
        <v>84.457508800000028</v>
      </c>
      <c r="Y10" s="4">
        <v>70.608765188699948</v>
      </c>
      <c r="Z10" s="4">
        <v>70.28383919640001</v>
      </c>
      <c r="AA10" s="4">
        <v>64.531883602500002</v>
      </c>
      <c r="AB10" s="4">
        <v>60.37310639750001</v>
      </c>
      <c r="AC10" s="4">
        <v>58.504807037300267</v>
      </c>
      <c r="AD10" s="4">
        <v>54.560882173100168</v>
      </c>
      <c r="AE10" s="4">
        <v>39.980374970400398</v>
      </c>
      <c r="AF10" s="4">
        <v>46.972555224499565</v>
      </c>
      <c r="AG10" s="4">
        <v>46.75806994029999</v>
      </c>
      <c r="AH10" s="4">
        <v>47.043445682099957</v>
      </c>
      <c r="AI10" s="4">
        <v>36.337321967299943</v>
      </c>
      <c r="AJ10" s="4">
        <v>48.534974409800043</v>
      </c>
      <c r="AK10" s="4">
        <v>46.1</v>
      </c>
      <c r="AL10" s="4">
        <v>42.967813143600978</v>
      </c>
    </row>
    <row r="11" spans="1:38" ht="15" customHeight="1">
      <c r="A11" s="1"/>
      <c r="B11" s="3" t="s">
        <v>93</v>
      </c>
      <c r="C11" s="4">
        <v>0.18</v>
      </c>
      <c r="D11" s="4">
        <v>0.26900000000000002</v>
      </c>
      <c r="E11" s="4">
        <v>0.23499999999999999</v>
      </c>
      <c r="F11" s="4">
        <v>0.17299999999999999</v>
      </c>
      <c r="G11" s="4">
        <v>0.28000000000000003</v>
      </c>
      <c r="H11" s="4">
        <v>0.59</v>
      </c>
      <c r="I11" s="4">
        <v>0.996</v>
      </c>
      <c r="J11" s="4">
        <v>1.3089999999999999</v>
      </c>
      <c r="K11" s="4">
        <v>1.0189999999999999</v>
      </c>
      <c r="L11" s="4">
        <v>0.82599999999999996</v>
      </c>
      <c r="M11" s="4">
        <v>1.256</v>
      </c>
      <c r="N11" s="4">
        <v>0.92862893999999996</v>
      </c>
      <c r="O11" s="4">
        <v>0.52738262999999996</v>
      </c>
      <c r="P11" s="4">
        <v>0.85878999999999905</v>
      </c>
      <c r="Q11" s="4">
        <v>0.76939154000000087</v>
      </c>
      <c r="R11" s="4">
        <v>0.7431608999999989</v>
      </c>
      <c r="S11" s="4">
        <v>0.66589977</v>
      </c>
      <c r="T11" s="4">
        <v>-9.6238799999990299E-3</v>
      </c>
      <c r="U11" s="4">
        <v>0.36993410999999909</v>
      </c>
      <c r="V11" s="4">
        <v>1.4750400000000006</v>
      </c>
      <c r="W11" s="10">
        <v>1.1937471731299998</v>
      </c>
      <c r="X11" s="10">
        <v>2.3906401399999995</v>
      </c>
      <c r="Y11" s="10">
        <v>1.9417268199999993</v>
      </c>
      <c r="Z11" s="10">
        <v>0.96824851000000001</v>
      </c>
      <c r="AA11" s="10">
        <v>2.4364503200000009</v>
      </c>
      <c r="AB11" s="10">
        <v>0.75220866999999991</v>
      </c>
      <c r="AC11" s="10">
        <v>0.69420734999999989</v>
      </c>
      <c r="AD11" s="10">
        <v>0.65004004000000026</v>
      </c>
      <c r="AE11" s="10">
        <v>1.7378064699999995</v>
      </c>
      <c r="AF11" s="10">
        <v>1.30369841</v>
      </c>
      <c r="AG11" s="10">
        <v>1.0176032699999999</v>
      </c>
      <c r="AH11" s="10">
        <v>2.1125878399999998</v>
      </c>
      <c r="AI11" s="10">
        <v>0.41331295000000001</v>
      </c>
      <c r="AJ11" s="10">
        <v>2.5367615100000003</v>
      </c>
      <c r="AK11" s="10">
        <v>1.196645</v>
      </c>
      <c r="AL11" s="10">
        <v>1.1495651599999996</v>
      </c>
    </row>
    <row r="12" spans="1:38" ht="15" customHeight="1">
      <c r="A12" s="1"/>
      <c r="B12" s="3" t="s">
        <v>94</v>
      </c>
      <c r="C12" s="6">
        <v>9.9772739870295432E-3</v>
      </c>
      <c r="D12" s="6">
        <v>1.134638096844947E-2</v>
      </c>
      <c r="E12" s="6">
        <v>8.8622393181732474E-3</v>
      </c>
      <c r="F12" s="6">
        <v>8.0480089318943054E-3</v>
      </c>
      <c r="G12" s="6">
        <v>7.9697150826857945E-3</v>
      </c>
      <c r="H12" s="6">
        <v>1.1008284200313457E-2</v>
      </c>
      <c r="I12" s="6">
        <v>2.0594681774947273E-2</v>
      </c>
      <c r="J12" s="6">
        <v>2.4495612593120882E-2</v>
      </c>
      <c r="K12" s="6">
        <v>1.7440268364482783E-2</v>
      </c>
      <c r="L12" s="6">
        <v>1.1629216646956129E-2</v>
      </c>
      <c r="M12" s="6">
        <v>1.4310780940227422E-2</v>
      </c>
      <c r="N12" s="6">
        <v>1.1439275428374333E-2</v>
      </c>
      <c r="O12" s="6">
        <v>6.4466926498247742E-3</v>
      </c>
      <c r="P12" s="6">
        <v>8.8612520891971167E-3</v>
      </c>
      <c r="Q12" s="6">
        <v>8.934772800272368E-3</v>
      </c>
      <c r="R12" s="6">
        <v>8.6633993282386208E-3</v>
      </c>
      <c r="S12" s="6">
        <v>7.9441895900791339E-3</v>
      </c>
      <c r="T12" s="6">
        <v>-1.0782668521131414E-4</v>
      </c>
      <c r="U12" s="6">
        <v>4.505511068692891E-3</v>
      </c>
      <c r="V12" s="6">
        <v>1.8103116674375756E-2</v>
      </c>
      <c r="W12" s="6">
        <v>1.5117172428365008E-2</v>
      </c>
      <c r="X12" s="6">
        <v>2.8305833003684319E-2</v>
      </c>
      <c r="Y12" s="6">
        <v>2.7499798570486098E-2</v>
      </c>
      <c r="Z12" s="6">
        <v>1.3776260959426849E-2</v>
      </c>
      <c r="AA12" s="6">
        <v>3.7755760160479983E-2</v>
      </c>
      <c r="AB12" s="6">
        <v>1.2459333549070917E-2</v>
      </c>
      <c r="AC12" s="6">
        <v>1.1865817274765161E-2</v>
      </c>
      <c r="AD12" s="6">
        <v>1.1914030970717802E-2</v>
      </c>
      <c r="AE12" s="6">
        <v>4.346648752760799E-2</v>
      </c>
      <c r="AF12" s="6">
        <v>2.775447074933721E-2</v>
      </c>
      <c r="AG12" s="6">
        <v>2.1763158130762468E-2</v>
      </c>
      <c r="AH12" s="6">
        <v>4.4907166330374476E-2</v>
      </c>
      <c r="AI12" s="6">
        <v>1.1374337117411721E-2</v>
      </c>
      <c r="AJ12" s="6">
        <v>5.2266670392799974E-2</v>
      </c>
      <c r="AK12" s="6">
        <v>2.5957592190889368E-2</v>
      </c>
      <c r="AL12" s="6">
        <v>2.6754099775990105E-2</v>
      </c>
    </row>
    <row r="13" spans="1:38" ht="5.0999999999999996" customHeight="1">
      <c r="A13" s="1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</row>
    <row r="14" spans="1:38" ht="15" customHeight="1">
      <c r="A14" s="1"/>
      <c r="B14" s="3" t="s">
        <v>95</v>
      </c>
      <c r="C14" s="4">
        <v>60.454999999999998</v>
      </c>
      <c r="D14" s="4">
        <v>55.712000000000003</v>
      </c>
      <c r="E14" s="4">
        <v>56.64200000000001</v>
      </c>
      <c r="F14" s="4">
        <v>61.118000000000009</v>
      </c>
      <c r="G14" s="4">
        <v>69.210999999999999</v>
      </c>
      <c r="H14" s="4">
        <v>57.317</v>
      </c>
      <c r="I14" s="4">
        <v>67.548000000000002</v>
      </c>
      <c r="J14" s="4">
        <v>76.691000000000003</v>
      </c>
      <c r="K14" s="4">
        <v>79.512</v>
      </c>
      <c r="L14" s="4">
        <v>69.994</v>
      </c>
      <c r="M14" s="4">
        <v>115.3</v>
      </c>
      <c r="N14" s="4">
        <v>130.28800000000001</v>
      </c>
      <c r="O14" s="4">
        <v>133.26703110999998</v>
      </c>
      <c r="P14" s="4">
        <v>119.20922890491403</v>
      </c>
      <c r="Q14" s="4">
        <v>117.13936918258702</v>
      </c>
      <c r="R14" s="4">
        <v>122.98427043248529</v>
      </c>
      <c r="S14" s="4">
        <v>144.89531240000002</v>
      </c>
      <c r="T14" s="4">
        <v>150.92163846999998</v>
      </c>
      <c r="U14" s="4">
        <v>148.20391942999998</v>
      </c>
      <c r="V14" s="4">
        <v>176.12526065999998</v>
      </c>
      <c r="W14" s="4">
        <v>176.19299000000001</v>
      </c>
      <c r="X14" s="4">
        <v>175.53368399846678</v>
      </c>
      <c r="Y14" s="4">
        <v>181.22424698129993</v>
      </c>
      <c r="Z14" s="4">
        <v>205.33134489359981</v>
      </c>
      <c r="AA14" s="4">
        <v>200.54958944000003</v>
      </c>
      <c r="AB14" s="4">
        <v>222.56394814179987</v>
      </c>
      <c r="AC14" s="4">
        <v>200.31666538089991</v>
      </c>
      <c r="AD14" s="4">
        <v>240.28844267689996</v>
      </c>
      <c r="AE14" s="4">
        <v>241.91070988959964</v>
      </c>
      <c r="AF14" s="4">
        <v>238.42964968550046</v>
      </c>
      <c r="AG14" s="4">
        <v>246.88872624969997</v>
      </c>
      <c r="AH14" s="4">
        <v>272.87047165520011</v>
      </c>
      <c r="AI14" s="4">
        <v>302.64565318270002</v>
      </c>
      <c r="AJ14" s="4">
        <v>307.58303781020027</v>
      </c>
      <c r="AK14" s="4">
        <v>304.86167513999965</v>
      </c>
      <c r="AL14" s="4">
        <v>332.95744191639915</v>
      </c>
    </row>
    <row r="15" spans="1:38" ht="15" customHeight="1">
      <c r="A15" s="1"/>
      <c r="B15" s="3" t="s">
        <v>96</v>
      </c>
      <c r="C15" s="4">
        <v>3.9519999999999995</v>
      </c>
      <c r="D15" s="4">
        <v>4.3339999999999996</v>
      </c>
      <c r="E15" s="4">
        <v>3.4450000000000003</v>
      </c>
      <c r="F15" s="4">
        <v>4.4980000000000002</v>
      </c>
      <c r="G15" s="4">
        <v>2.9989999999999997</v>
      </c>
      <c r="H15" s="4">
        <v>3.2730000000000001</v>
      </c>
      <c r="I15" s="4">
        <v>1.3420000000000001</v>
      </c>
      <c r="J15" s="4">
        <v>2.9903100000000009</v>
      </c>
      <c r="K15" s="4">
        <v>2.444</v>
      </c>
      <c r="L15" s="4">
        <v>3.4360000000000004</v>
      </c>
      <c r="M15" s="4">
        <v>2.359</v>
      </c>
      <c r="N15" s="4">
        <v>6.4633711799999993</v>
      </c>
      <c r="O15" s="4">
        <v>7.7036173699999999</v>
      </c>
      <c r="P15" s="4">
        <v>4.6842100000000011</v>
      </c>
      <c r="Q15" s="4">
        <v>7.8220898899999991</v>
      </c>
      <c r="R15" s="4">
        <v>8.3412999999999968</v>
      </c>
      <c r="S15" s="4">
        <v>6.3042799499999997</v>
      </c>
      <c r="T15" s="4">
        <v>12.628360840000001</v>
      </c>
      <c r="U15" s="4">
        <v>8.3500000000000014</v>
      </c>
      <c r="V15" s="4">
        <v>15.799720859827399</v>
      </c>
      <c r="W15" s="4">
        <v>7.66610081687001</v>
      </c>
      <c r="X15" s="4">
        <v>10.775247259999993</v>
      </c>
      <c r="Y15" s="4">
        <v>7.0986963000000092</v>
      </c>
      <c r="Z15" s="4">
        <v>14.134519190000001</v>
      </c>
      <c r="AA15" s="4">
        <v>7.1882695000000005</v>
      </c>
      <c r="AB15" s="4">
        <v>11.30379011</v>
      </c>
      <c r="AC15" s="4">
        <v>7.0466306900000006</v>
      </c>
      <c r="AD15" s="4">
        <v>12.678714340000001</v>
      </c>
      <c r="AE15" s="4">
        <v>4.4977662400000069</v>
      </c>
      <c r="AF15" s="4">
        <v>9.1650404700000081</v>
      </c>
      <c r="AG15" s="4">
        <v>9.0035651799999794</v>
      </c>
      <c r="AH15" s="4">
        <v>12.946280730000005</v>
      </c>
      <c r="AI15" s="4">
        <v>9.5985782500000081</v>
      </c>
      <c r="AJ15" s="4">
        <v>26.147741690000082</v>
      </c>
      <c r="AK15" s="4">
        <v>13.179167070000002</v>
      </c>
      <c r="AL15" s="4">
        <v>27.628423230000038</v>
      </c>
    </row>
    <row r="16" spans="1:38" ht="15" customHeight="1">
      <c r="A16" s="1"/>
      <c r="B16" s="3" t="s">
        <v>97</v>
      </c>
      <c r="C16" s="6">
        <v>6.5370937060623593E-2</v>
      </c>
      <c r="D16" s="6">
        <v>7.7792935094773114E-2</v>
      </c>
      <c r="E16" s="6">
        <v>6.0820592493202916E-2</v>
      </c>
      <c r="F16" s="6">
        <v>7.3595340161654491E-2</v>
      </c>
      <c r="G16" s="6">
        <v>4.3331262371588325E-2</v>
      </c>
      <c r="H16" s="6">
        <v>5.710347715337509E-2</v>
      </c>
      <c r="I16" s="6">
        <v>1.986735358559839E-2</v>
      </c>
      <c r="J16" s="6">
        <v>3.8991667861939479E-2</v>
      </c>
      <c r="K16" s="6">
        <v>3.0737498742328201E-2</v>
      </c>
      <c r="L16" s="6">
        <v>4.9089921993313718E-2</v>
      </c>
      <c r="M16" s="6">
        <v>2.0459670424978319E-2</v>
      </c>
      <c r="N16" s="6">
        <v>4.9608338296696537E-2</v>
      </c>
      <c r="O16" s="6">
        <v>5.7805875210361332E-2</v>
      </c>
      <c r="P16" s="6">
        <v>3.9294021469900721E-2</v>
      </c>
      <c r="Q16" s="6">
        <v>6.677592635664259E-2</v>
      </c>
      <c r="R16" s="6">
        <v>6.7824120683621272E-2</v>
      </c>
      <c r="S16" s="6">
        <v>4.3509205684972858E-2</v>
      </c>
      <c r="T16" s="6">
        <v>8.3674951902342698E-2</v>
      </c>
      <c r="U16" s="6">
        <v>5.6341289974749235E-2</v>
      </c>
      <c r="V16" s="6">
        <v>8.9707295822419708E-2</v>
      </c>
      <c r="W16" s="6">
        <v>4.3509681156270803E-2</v>
      </c>
      <c r="X16" s="6">
        <v>6.1385638440164626E-2</v>
      </c>
      <c r="Y16" s="6">
        <v>3.9170786571029348E-2</v>
      </c>
      <c r="Z16" s="6">
        <v>6.8837610727793833E-2</v>
      </c>
      <c r="AA16" s="6">
        <v>3.5842853231821591E-2</v>
      </c>
      <c r="AB16" s="6">
        <v>5.078895393605317E-2</v>
      </c>
      <c r="AC16" s="6">
        <v>3.5177456037424101E-2</v>
      </c>
      <c r="AD16" s="6">
        <v>5.2764561619171306E-2</v>
      </c>
      <c r="AE16" s="6">
        <v>1.8592670998537619E-2</v>
      </c>
      <c r="AF16" s="6">
        <v>3.8439181041825601E-2</v>
      </c>
      <c r="AG16" s="6">
        <v>3.6468109811113425E-2</v>
      </c>
      <c r="AH16" s="6">
        <v>4.7444784521642788E-2</v>
      </c>
      <c r="AI16" s="6">
        <v>3.1715566204433714E-2</v>
      </c>
      <c r="AJ16" s="6">
        <v>8.5010349972988508E-2</v>
      </c>
      <c r="AK16" s="6">
        <v>4.3229989679574574E-2</v>
      </c>
      <c r="AL16" s="6">
        <v>8.2978842794380725E-2</v>
      </c>
    </row>
    <row r="17" spans="1:38" ht="5.0999999999999996" customHeight="1">
      <c r="A17" s="1"/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</row>
    <row r="18" spans="1:38" ht="15" customHeight="1">
      <c r="A18" s="1"/>
      <c r="B18" s="3" t="s">
        <v>108</v>
      </c>
      <c r="C18" s="4" t="e">
        <v>#REF!</v>
      </c>
      <c r="D18" s="4" t="e">
        <v>#REF!</v>
      </c>
      <c r="E18" s="4" t="e">
        <v>#REF!</v>
      </c>
      <c r="F18" s="4" t="e">
        <v>#REF!</v>
      </c>
      <c r="G18" s="4" t="e">
        <v>#REF!</v>
      </c>
      <c r="H18" s="4">
        <v>115.351</v>
      </c>
      <c r="I18" s="4">
        <v>186.81314101500001</v>
      </c>
      <c r="J18" s="4">
        <v>238.07900000000001</v>
      </c>
      <c r="K18" s="4">
        <v>75.762</v>
      </c>
      <c r="L18" s="4">
        <v>134.96614711262993</v>
      </c>
      <c r="M18" s="4">
        <v>234.041</v>
      </c>
      <c r="N18" s="4">
        <v>333.416</v>
      </c>
      <c r="O18" s="4">
        <v>126.50952685999999</v>
      </c>
      <c r="P18" s="4">
        <v>109.65485665491403</v>
      </c>
      <c r="Q18" s="4">
        <v>108.75369316213094</v>
      </c>
      <c r="R18" s="4">
        <v>104.00284542295499</v>
      </c>
      <c r="S18" s="4">
        <v>135.41585370000001</v>
      </c>
      <c r="T18" s="4">
        <v>141.90478722999998</v>
      </c>
      <c r="U18" s="4">
        <v>141.73617827999999</v>
      </c>
      <c r="V18" s="4">
        <v>148.15094952999999</v>
      </c>
      <c r="W18" s="4">
        <v>170.16099</v>
      </c>
      <c r="X18" s="4">
        <v>165.78222741666605</v>
      </c>
      <c r="Y18" s="10">
        <v>169.51322824129994</v>
      </c>
      <c r="Z18" s="10">
        <v>171.7851609735998</v>
      </c>
      <c r="AA18" s="10">
        <v>195.82079992750008</v>
      </c>
      <c r="AB18" s="10">
        <v>197.46062471179991</v>
      </c>
      <c r="AC18" s="10">
        <v>190.11010787339978</v>
      </c>
      <c r="AD18" s="10">
        <v>202.60123073690033</v>
      </c>
      <c r="AE18" s="10">
        <v>232.96836502959957</v>
      </c>
      <c r="AF18" s="10">
        <v>225.02114477550037</v>
      </c>
      <c r="AG18" s="10">
        <v>233.91410563969998</v>
      </c>
      <c r="AH18" s="10">
        <v>237.41138455520013</v>
      </c>
      <c r="AI18" s="10">
        <v>288.7244677027</v>
      </c>
      <c r="AJ18" s="10">
        <v>297.67944891019994</v>
      </c>
      <c r="AK18" s="10">
        <v>297.67944891019994</v>
      </c>
      <c r="AL18" s="10">
        <v>306.63800607639928</v>
      </c>
    </row>
    <row r="19" spans="1:38" ht="15" customHeight="1">
      <c r="A19" s="1"/>
      <c r="B19" s="3" t="s">
        <v>111</v>
      </c>
      <c r="C19" s="4">
        <v>3.9519999999999995</v>
      </c>
      <c r="D19" s="4">
        <v>4.3339999999999996</v>
      </c>
      <c r="E19" s="4">
        <v>3.4450000000000003</v>
      </c>
      <c r="F19" s="4">
        <v>4.4980000000000002</v>
      </c>
      <c r="G19" s="4">
        <v>2.9989999999999997</v>
      </c>
      <c r="H19" s="4">
        <v>3.0449999999999999</v>
      </c>
      <c r="I19" s="4">
        <v>1.73</v>
      </c>
      <c r="J19" s="4">
        <v>1.9604400000000004</v>
      </c>
      <c r="K19" s="4">
        <v>1.7010000000000003</v>
      </c>
      <c r="L19" s="4">
        <v>3.9890000000000003</v>
      </c>
      <c r="M19" s="4">
        <v>2.2930000000000001</v>
      </c>
      <c r="N19" s="4">
        <v>5.7685705599999997</v>
      </c>
      <c r="O19" s="4">
        <v>7.4059345600000004</v>
      </c>
      <c r="P19" s="4">
        <v>4.6876781200000011</v>
      </c>
      <c r="Q19" s="4">
        <v>7.6082580099999992</v>
      </c>
      <c r="R19" s="4">
        <v>8.7574199999999962</v>
      </c>
      <c r="S19" s="4">
        <v>6.2879196999999998</v>
      </c>
      <c r="T19" s="4">
        <v>12.360734730000001</v>
      </c>
      <c r="U19" s="4">
        <v>7.8438466600000005</v>
      </c>
      <c r="V19" s="4">
        <v>15.882170559827399</v>
      </c>
      <c r="W19" s="10">
        <v>7.2722899268700099</v>
      </c>
      <c r="X19" s="10">
        <v>10.408742409999993</v>
      </c>
      <c r="Y19" s="10">
        <v>6.293224984049627</v>
      </c>
      <c r="Z19" s="10">
        <v>16.03616581</v>
      </c>
      <c r="AA19" s="10">
        <v>6.8</v>
      </c>
      <c r="AB19" s="10">
        <v>16.359934230000007</v>
      </c>
      <c r="AC19" s="10">
        <v>6.2100605600000023</v>
      </c>
      <c r="AD19" s="10">
        <v>12.16183769</v>
      </c>
      <c r="AE19" s="10">
        <v>4.2883788800000069</v>
      </c>
      <c r="AF19" s="10">
        <v>8.8621893200000095</v>
      </c>
      <c r="AG19" s="10">
        <v>8.7319393499999798</v>
      </c>
      <c r="AH19" s="10">
        <v>13.246559460000006</v>
      </c>
      <c r="AI19" s="10">
        <v>9.3997240800000075</v>
      </c>
      <c r="AJ19" s="10">
        <v>25.690576850000081</v>
      </c>
      <c r="AK19" s="10">
        <v>13.179167070000002</v>
      </c>
      <c r="AL19" s="10">
        <v>27.6</v>
      </c>
    </row>
    <row r="20" spans="1:38" ht="15" customHeight="1">
      <c r="A20" s="1"/>
      <c r="B20" s="3" t="s">
        <v>112</v>
      </c>
      <c r="C20" s="6" t="s">
        <v>113</v>
      </c>
      <c r="D20" s="6" t="s">
        <v>113</v>
      </c>
      <c r="E20" s="6" t="s">
        <v>113</v>
      </c>
      <c r="F20" s="6" t="s">
        <v>113</v>
      </c>
      <c r="G20" s="6" t="s">
        <v>113</v>
      </c>
      <c r="H20" s="6">
        <v>2.6397690527173584E-2</v>
      </c>
      <c r="I20" s="6">
        <v>9.2605905055741823E-3</v>
      </c>
      <c r="J20" s="6">
        <v>8.2344095867338159E-3</v>
      </c>
      <c r="K20" s="6">
        <v>2.2451888809693517E-2</v>
      </c>
      <c r="L20" s="6">
        <v>2.9555559563178162E-2</v>
      </c>
      <c r="M20" s="6">
        <v>9.7974286556628976E-3</v>
      </c>
      <c r="N20" s="6">
        <v>1.7301420927609952E-2</v>
      </c>
      <c r="O20" s="6">
        <v>5.8540528478900046E-2</v>
      </c>
      <c r="P20" s="6">
        <v>4.2749388973734335E-2</v>
      </c>
      <c r="Q20" s="6">
        <v>6.9958617392951825E-2</v>
      </c>
      <c r="R20" s="6">
        <v>8.4203657740186233E-2</v>
      </c>
      <c r="S20" s="6">
        <v>4.6434147318749272E-2</v>
      </c>
      <c r="T20" s="6">
        <v>8.7105833222988177E-2</v>
      </c>
      <c r="U20" s="6">
        <v>5.5341175098600953E-2</v>
      </c>
      <c r="V20" s="6">
        <v>0.10720262414930605</v>
      </c>
      <c r="W20" s="6">
        <v>4.2737703435258637E-2</v>
      </c>
      <c r="X20" s="6">
        <v>6.27856349392589E-2</v>
      </c>
      <c r="Y20" s="6">
        <v>3.7125273639950392E-2</v>
      </c>
      <c r="Z20" s="6">
        <v>9.3350122438482688E-2</v>
      </c>
      <c r="AA20" s="6">
        <v>3.4725626708284336E-2</v>
      </c>
      <c r="AB20" s="6">
        <v>8.2851628034084537E-2</v>
      </c>
      <c r="AC20" s="6">
        <v>3.2665599054498846E-2</v>
      </c>
      <c r="AD20" s="6">
        <v>6.0028449214079384E-2</v>
      </c>
      <c r="AE20" s="6">
        <v>1.8407558809348003E-2</v>
      </c>
      <c r="AF20" s="6">
        <v>3.9383806925529861E-2</v>
      </c>
      <c r="AG20" s="6">
        <v>3.732968273170266E-2</v>
      </c>
      <c r="AH20" s="6">
        <v>5.5795805600552695E-2</v>
      </c>
      <c r="AI20" s="6">
        <v>3.2556035706952681E-2</v>
      </c>
      <c r="AJ20" s="6">
        <v>8.6302823201443377E-2</v>
      </c>
      <c r="AK20" s="6">
        <v>4.4273016220127852E-2</v>
      </c>
      <c r="AL20" s="6">
        <v>9.0008412046363964E-2</v>
      </c>
    </row>
    <row r="21" spans="1:38" ht="4.5" customHeight="1">
      <c r="A21" s="1"/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</row>
    <row r="22" spans="1:38" ht="15" customHeight="1">
      <c r="A22" s="1"/>
      <c r="B22" s="3" t="s">
        <v>235</v>
      </c>
      <c r="C22" s="4" t="s">
        <v>113</v>
      </c>
      <c r="D22" s="4" t="s">
        <v>113</v>
      </c>
      <c r="E22" s="4" t="s">
        <v>113</v>
      </c>
      <c r="F22" s="4" t="s">
        <v>113</v>
      </c>
      <c r="G22" s="4" t="s">
        <v>113</v>
      </c>
      <c r="H22" s="4">
        <v>11.177</v>
      </c>
      <c r="I22" s="4">
        <v>6.9</v>
      </c>
      <c r="J22" s="4">
        <v>25.4</v>
      </c>
      <c r="K22" s="4">
        <v>3.75</v>
      </c>
      <c r="L22" s="4">
        <v>5.9930000000000003</v>
      </c>
      <c r="M22" s="4">
        <v>11.093</v>
      </c>
      <c r="N22" s="4">
        <v>24.881</v>
      </c>
      <c r="O22" s="4">
        <v>2.3305042500000002</v>
      </c>
      <c r="P22" s="4">
        <v>6.3044957500000001</v>
      </c>
      <c r="Q22" s="4">
        <v>5.9227237904560699</v>
      </c>
      <c r="R22" s="4">
        <v>17.909646469530301</v>
      </c>
      <c r="S22" s="4">
        <v>5</v>
      </c>
      <c r="T22" s="4">
        <v>7.8053099399999999</v>
      </c>
      <c r="U22" s="4">
        <v>6.4677411499999993</v>
      </c>
      <c r="V22" s="4">
        <v>27.974311130000004</v>
      </c>
      <c r="W22" s="4">
        <v>6.032</v>
      </c>
      <c r="X22" s="4">
        <v>9.7514565818007473</v>
      </c>
      <c r="Y22" s="4">
        <v>11.711018739999998</v>
      </c>
      <c r="Z22" s="4">
        <v>33.546183920000011</v>
      </c>
      <c r="AA22" s="4">
        <v>4.7280124999999993</v>
      </c>
      <c r="AB22" s="4">
        <v>25.075310930000001</v>
      </c>
      <c r="AC22" s="4">
        <v>10.212676569999999</v>
      </c>
      <c r="AD22" s="4">
        <v>38.443000000000005</v>
      </c>
      <c r="AE22" s="4">
        <v>8.2840000000000007</v>
      </c>
      <c r="AF22" s="4">
        <v>13.404999999999999</v>
      </c>
      <c r="AG22" s="4">
        <v>12.978000000000002</v>
      </c>
      <c r="AH22" s="4">
        <v>35.457507099999987</v>
      </c>
      <c r="AI22" s="4">
        <v>13.92033548</v>
      </c>
      <c r="AJ22" s="4">
        <v>9.9192337500000018</v>
      </c>
      <c r="AK22" s="4">
        <v>16.175916659999999</v>
      </c>
      <c r="AL22" s="4">
        <v>26.317940259999993</v>
      </c>
    </row>
    <row r="23" spans="1:38" ht="15.75" customHeight="1">
      <c r="A23" s="1"/>
      <c r="B23" s="3" t="s">
        <v>236</v>
      </c>
      <c r="C23" s="4" t="s">
        <v>113</v>
      </c>
      <c r="D23" s="4" t="s">
        <v>113</v>
      </c>
      <c r="E23" s="4" t="s">
        <v>113</v>
      </c>
      <c r="F23" s="4" t="s">
        <v>113</v>
      </c>
      <c r="G23" s="4" t="s">
        <v>113</v>
      </c>
      <c r="H23" s="4">
        <v>0.22800000000000001</v>
      </c>
      <c r="I23" s="4">
        <v>-0.38800000000000001</v>
      </c>
      <c r="J23" s="4">
        <v>1.0298700000000001</v>
      </c>
      <c r="K23" s="4">
        <v>0.74299999999999999</v>
      </c>
      <c r="L23" s="4">
        <v>-0.55300000000000005</v>
      </c>
      <c r="M23" s="4">
        <v>6.6000000000000003E-2</v>
      </c>
      <c r="N23" s="4">
        <v>0.69480061999999998</v>
      </c>
      <c r="O23" s="4">
        <v>0.29768281000000002</v>
      </c>
      <c r="P23" s="4">
        <v>-3.4681200000000701E-3</v>
      </c>
      <c r="Q23" s="4">
        <v>0.21383188</v>
      </c>
      <c r="R23" s="4">
        <v>-0.41611999999999999</v>
      </c>
      <c r="S23" s="4">
        <v>1.6360249999999986E-2</v>
      </c>
      <c r="T23" s="4">
        <v>0.26762611000000003</v>
      </c>
      <c r="U23" s="4">
        <v>0.50615334000000001</v>
      </c>
      <c r="V23" s="4">
        <v>-8.2449700000000001E-2</v>
      </c>
      <c r="W23" s="10">
        <v>0.39381088999999997</v>
      </c>
      <c r="X23" s="10">
        <v>0.36650485000000005</v>
      </c>
      <c r="Y23" s="10">
        <v>0.80547131595038202</v>
      </c>
      <c r="Z23" s="10">
        <v>-1.90164662</v>
      </c>
      <c r="AA23" s="10">
        <v>0.55845719999999999</v>
      </c>
      <c r="AB23" s="10">
        <v>0.39761418000000015</v>
      </c>
      <c r="AC23" s="10">
        <v>1.6526037800000002</v>
      </c>
      <c r="AD23" s="10">
        <v>2.4513409299999998</v>
      </c>
      <c r="AE23" s="10">
        <v>1.42504184</v>
      </c>
      <c r="AF23" s="10">
        <v>1.61096492</v>
      </c>
      <c r="AG23" s="10">
        <v>1.1020634499999999</v>
      </c>
      <c r="AH23" s="10">
        <v>1.51290217</v>
      </c>
      <c r="AI23" s="10">
        <v>1.5395242399999998</v>
      </c>
      <c r="AJ23" s="10">
        <v>0.62951500000000005</v>
      </c>
      <c r="AK23" s="10">
        <v>0.49452299000000005</v>
      </c>
      <c r="AL23" s="10">
        <v>0.9333054300000001</v>
      </c>
    </row>
    <row r="24" spans="1:38" ht="15" customHeight="1">
      <c r="A24" s="1"/>
      <c r="B24" s="3" t="s">
        <v>237</v>
      </c>
      <c r="C24" s="6" t="s">
        <v>113</v>
      </c>
      <c r="D24" s="6" t="s">
        <v>113</v>
      </c>
      <c r="E24" s="6" t="s">
        <v>113</v>
      </c>
      <c r="F24" s="6" t="s">
        <v>113</v>
      </c>
      <c r="G24" s="6" t="s">
        <v>113</v>
      </c>
      <c r="H24" s="6">
        <v>2.0399033729981211E-2</v>
      </c>
      <c r="I24" s="6">
        <v>-5.6231884057971013E-2</v>
      </c>
      <c r="J24" s="6">
        <v>4.0546062992125986E-2</v>
      </c>
      <c r="K24" s="6">
        <v>0.19813333333333333</v>
      </c>
      <c r="L24" s="6">
        <v>-9.2274320040046723E-2</v>
      </c>
      <c r="M24" s="6">
        <v>5.9496980077526369E-3</v>
      </c>
      <c r="N24" s="6">
        <v>2.7924947550339616E-2</v>
      </c>
      <c r="O24" s="6">
        <v>0.12773321910912627</v>
      </c>
      <c r="P24" s="6">
        <v>-5.5010267871146877E-4</v>
      </c>
      <c r="Q24" s="6">
        <v>3.6103638725238314E-2</v>
      </c>
      <c r="R24" s="6">
        <v>-2.3234406145757558E-2</v>
      </c>
      <c r="S24" s="6">
        <v>3.2720499999999973E-3</v>
      </c>
      <c r="T24" s="6">
        <v>3.4287697997550631E-2</v>
      </c>
      <c r="U24" s="6">
        <v>7.8258131898182107E-2</v>
      </c>
      <c r="V24" s="6">
        <v>-2.9473362048790508E-3</v>
      </c>
      <c r="W24" s="78">
        <v>6.5286951259946949E-2</v>
      </c>
      <c r="X24" s="78">
        <v>3.7584626145391667E-2</v>
      </c>
      <c r="Y24" s="78">
        <v>6.877892810462552E-2</v>
      </c>
      <c r="Z24" s="78">
        <v>-5.6687420081371787E-2</v>
      </c>
      <c r="AA24" s="78">
        <v>0.11811669279639174</v>
      </c>
      <c r="AB24" s="78">
        <v>1.5856799587051027E-2</v>
      </c>
      <c r="AC24" s="78">
        <v>0.16181886978136234</v>
      </c>
      <c r="AD24" s="78">
        <v>6.3765599198813819E-2</v>
      </c>
      <c r="AE24" s="78">
        <v>0.17202339932399804</v>
      </c>
      <c r="AF24" s="6">
        <v>0.12017642073853041</v>
      </c>
      <c r="AG24" s="6">
        <v>8.4917818616119578E-2</v>
      </c>
      <c r="AH24" s="6">
        <v>4.2668035452498032E-2</v>
      </c>
      <c r="AI24" s="6">
        <v>0.11059534033586378</v>
      </c>
      <c r="AJ24" s="6">
        <v>6.3464075539100981E-2</v>
      </c>
      <c r="AK24" s="6">
        <v>3.0571558965981967E-2</v>
      </c>
      <c r="AL24" s="6">
        <v>3.5462707977132565E-2</v>
      </c>
    </row>
    <row r="25" spans="1:38" ht="4.5" customHeight="1">
      <c r="A25" s="1"/>
      <c r="B25" s="7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</row>
    <row r="26" spans="1:38" ht="15" customHeight="1">
      <c r="A26" s="1"/>
      <c r="B26" s="3" t="s">
        <v>157</v>
      </c>
      <c r="C26" s="4" t="s">
        <v>113</v>
      </c>
      <c r="D26" s="4" t="s">
        <v>113</v>
      </c>
      <c r="E26" s="4" t="s">
        <v>113</v>
      </c>
      <c r="F26" s="4" t="s">
        <v>113</v>
      </c>
      <c r="G26" s="4" t="s">
        <v>113</v>
      </c>
      <c r="H26" s="4" t="s">
        <v>113</v>
      </c>
      <c r="I26" s="4" t="s">
        <v>113</v>
      </c>
      <c r="J26" s="4" t="s">
        <v>113</v>
      </c>
      <c r="K26" s="4" t="s">
        <v>113</v>
      </c>
      <c r="L26" s="4">
        <v>4.7969999999999997</v>
      </c>
      <c r="M26" s="4">
        <v>5.1429999999999998</v>
      </c>
      <c r="N26" s="4">
        <v>6.032</v>
      </c>
      <c r="O26" s="4">
        <v>4.4269999999999996</v>
      </c>
      <c r="P26" s="4">
        <v>3.2498765000000005</v>
      </c>
      <c r="Q26" s="4">
        <v>2.4629522299999991</v>
      </c>
      <c r="R26" s="4">
        <v>1.0717785400000011</v>
      </c>
      <c r="S26" s="4">
        <v>4.4794587000000003</v>
      </c>
      <c r="T26" s="4">
        <v>1.2115412999999995</v>
      </c>
      <c r="U26" s="4" t="s">
        <v>113</v>
      </c>
      <c r="V26" s="4" t="s">
        <v>113</v>
      </c>
      <c r="W26" s="4" t="s">
        <v>113</v>
      </c>
      <c r="X26" s="4" t="s">
        <v>113</v>
      </c>
      <c r="Y26" s="4" t="s">
        <v>113</v>
      </c>
      <c r="Z26" s="4" t="s">
        <v>113</v>
      </c>
      <c r="AA26" s="4" t="s">
        <v>113</v>
      </c>
      <c r="AB26" s="4" t="s">
        <v>113</v>
      </c>
      <c r="AC26" s="4" t="s">
        <v>113</v>
      </c>
      <c r="AD26" s="4" t="s">
        <v>113</v>
      </c>
      <c r="AE26" s="4" t="s">
        <v>113</v>
      </c>
      <c r="AF26" s="4" t="s">
        <v>113</v>
      </c>
      <c r="AG26" s="4" t="s">
        <v>113</v>
      </c>
      <c r="AH26" s="4" t="s">
        <v>113</v>
      </c>
      <c r="AI26" s="4" t="s">
        <v>113</v>
      </c>
      <c r="AJ26" s="4" t="s">
        <v>113</v>
      </c>
      <c r="AK26" s="4" t="s">
        <v>113</v>
      </c>
      <c r="AL26" s="4" t="s">
        <v>113</v>
      </c>
    </row>
    <row r="27" spans="1:38" ht="15" customHeight="1">
      <c r="A27" s="1"/>
      <c r="B27" s="3" t="s">
        <v>109</v>
      </c>
      <c r="C27" s="4" t="s">
        <v>113</v>
      </c>
      <c r="D27" s="4" t="s">
        <v>113</v>
      </c>
      <c r="E27" s="4" t="s">
        <v>113</v>
      </c>
      <c r="F27" s="4" t="s">
        <v>113</v>
      </c>
      <c r="G27" s="4" t="s">
        <v>113</v>
      </c>
      <c r="H27" s="4" t="s">
        <v>113</v>
      </c>
      <c r="I27" s="4" t="s">
        <v>113</v>
      </c>
      <c r="J27" s="4" t="s">
        <v>113</v>
      </c>
      <c r="K27" s="4" t="s">
        <v>113</v>
      </c>
      <c r="L27" s="4" t="s">
        <v>113</v>
      </c>
      <c r="M27" s="4" t="s">
        <v>113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 t="s">
        <v>113</v>
      </c>
      <c r="V27" s="4" t="s">
        <v>113</v>
      </c>
      <c r="W27" s="4" t="s">
        <v>113</v>
      </c>
      <c r="X27" s="4" t="s">
        <v>113</v>
      </c>
      <c r="Y27" s="4" t="s">
        <v>113</v>
      </c>
      <c r="Z27" s="4" t="s">
        <v>113</v>
      </c>
      <c r="AA27" s="4" t="s">
        <v>113</v>
      </c>
      <c r="AB27" s="4" t="s">
        <v>113</v>
      </c>
      <c r="AC27" s="4" t="s">
        <v>113</v>
      </c>
      <c r="AD27" s="4" t="s">
        <v>113</v>
      </c>
      <c r="AE27" s="4" t="s">
        <v>113</v>
      </c>
      <c r="AF27" s="4" t="s">
        <v>113</v>
      </c>
      <c r="AG27" s="4" t="s">
        <v>113</v>
      </c>
      <c r="AH27" s="4" t="s">
        <v>113</v>
      </c>
      <c r="AI27" s="4" t="s">
        <v>113</v>
      </c>
      <c r="AJ27" s="4" t="s">
        <v>113</v>
      </c>
      <c r="AK27" s="4" t="s">
        <v>113</v>
      </c>
      <c r="AL27" s="4" t="s">
        <v>113</v>
      </c>
    </row>
    <row r="28" spans="1:38" ht="15" customHeight="1">
      <c r="A28" s="1"/>
      <c r="B28" s="3" t="s">
        <v>110</v>
      </c>
      <c r="C28" s="6" t="s">
        <v>113</v>
      </c>
      <c r="D28" s="6" t="s">
        <v>113</v>
      </c>
      <c r="E28" s="6" t="s">
        <v>113</v>
      </c>
      <c r="F28" s="6" t="s">
        <v>113</v>
      </c>
      <c r="G28" s="6" t="s">
        <v>113</v>
      </c>
      <c r="H28" s="6" t="s">
        <v>113</v>
      </c>
      <c r="I28" s="6" t="s">
        <v>113</v>
      </c>
      <c r="J28" s="6" t="s">
        <v>113</v>
      </c>
      <c r="K28" s="6" t="s">
        <v>113</v>
      </c>
      <c r="L28" s="6" t="s">
        <v>113</v>
      </c>
      <c r="M28" s="6" t="s">
        <v>113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 t="s">
        <v>113</v>
      </c>
      <c r="V28" s="6" t="s">
        <v>113</v>
      </c>
      <c r="W28" s="6" t="s">
        <v>113</v>
      </c>
      <c r="X28" s="6" t="s">
        <v>113</v>
      </c>
      <c r="Y28" s="6" t="s">
        <v>113</v>
      </c>
      <c r="Z28" s="6" t="s">
        <v>113</v>
      </c>
      <c r="AA28" s="6" t="s">
        <v>113</v>
      </c>
      <c r="AB28" s="6" t="s">
        <v>113</v>
      </c>
      <c r="AC28" s="6" t="s">
        <v>113</v>
      </c>
      <c r="AD28" s="6" t="s">
        <v>113</v>
      </c>
      <c r="AE28" s="6" t="s">
        <v>113</v>
      </c>
      <c r="AF28" s="6" t="s">
        <v>113</v>
      </c>
      <c r="AG28" s="6" t="s">
        <v>113</v>
      </c>
      <c r="AH28" s="6" t="s">
        <v>113</v>
      </c>
      <c r="AI28" s="6" t="s">
        <v>113</v>
      </c>
      <c r="AJ28" s="6" t="s">
        <v>113</v>
      </c>
      <c r="AK28" s="6" t="s">
        <v>113</v>
      </c>
      <c r="AL28" s="6" t="s">
        <v>113</v>
      </c>
    </row>
    <row r="29" spans="1:38" ht="6" customHeight="1">
      <c r="A29" s="1"/>
      <c r="B29" s="7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</row>
    <row r="30" spans="1:38" ht="15" customHeight="1">
      <c r="A30" s="1"/>
      <c r="B30" s="79" t="s">
        <v>158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77"/>
      <c r="P30" s="77"/>
      <c r="Q30" s="77"/>
      <c r="R30" s="77"/>
      <c r="S30" s="77"/>
      <c r="T30" s="77"/>
      <c r="U30" s="77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</row>
  </sheetData>
  <hyperlinks>
    <hyperlink ref="B3" location="Sumário!B3" display="Voltar" xr:uid="{00000000-0004-0000-12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57349E"/>
  </sheetPr>
  <dimension ref="A1:AO38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.109375" defaultRowHeight="15" customHeight="1" outlineLevelRow="1" outlineLevelCol="1"/>
  <cols>
    <col min="1" max="1" width="0.44140625" customWidth="1"/>
    <col min="2" max="2" width="20.6640625" customWidth="1"/>
    <col min="3" max="24" width="12.6640625" hidden="1" customWidth="1" outlineLevel="1"/>
    <col min="25" max="25" width="12.6640625" hidden="1" customWidth="1" outlineLevel="1" collapsed="1"/>
    <col min="26" max="26" width="12.6640625" hidden="1" customWidth="1" outlineLevel="1"/>
    <col min="27" max="28" width="12.6640625" hidden="1" customWidth="1" outlineLevel="1" collapsed="1"/>
    <col min="29" max="29" width="12.6640625" hidden="1" customWidth="1" outlineLevel="1"/>
    <col min="30" max="30" width="12.6640625" hidden="1" customWidth="1" outlineLevel="1" collapsed="1"/>
    <col min="31" max="31" width="12.6640625" customWidth="1" collapsed="1"/>
    <col min="32" max="38" width="12.6640625" customWidth="1"/>
    <col min="39" max="41" width="10.6640625" customWidth="1"/>
  </cols>
  <sheetData>
    <row r="1" spans="1:41" ht="6.75" customHeight="1"/>
    <row r="2" spans="1:41" ht="14.4">
      <c r="B2" s="91" t="s">
        <v>102</v>
      </c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0"/>
      <c r="AG2" s="260"/>
      <c r="AH2" s="260"/>
      <c r="AI2" s="260"/>
      <c r="AJ2" s="260"/>
      <c r="AK2" s="260"/>
      <c r="AL2" s="260"/>
      <c r="AM2" s="260"/>
      <c r="AN2" s="260"/>
      <c r="AO2" s="260"/>
    </row>
    <row r="3" spans="1:41" ht="14.4">
      <c r="B3" s="92" t="s">
        <v>148</v>
      </c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  <c r="AJ3" s="260"/>
      <c r="AK3" s="260"/>
      <c r="AL3" s="260"/>
      <c r="AM3" s="260"/>
      <c r="AN3" s="260"/>
      <c r="AO3" s="260"/>
    </row>
    <row r="4" spans="1:41" ht="14.4">
      <c r="B4" s="5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260"/>
      <c r="U4" s="260"/>
      <c r="V4" s="260"/>
      <c r="W4" s="260"/>
      <c r="X4" s="260"/>
      <c r="Y4" s="260"/>
      <c r="Z4" s="260"/>
      <c r="AA4" s="260"/>
      <c r="AB4" s="260"/>
      <c r="AC4" s="260"/>
      <c r="AD4" s="260"/>
      <c r="AE4" s="260"/>
      <c r="AF4" s="260"/>
      <c r="AG4" s="260"/>
      <c r="AH4" s="260"/>
      <c r="AI4" s="260"/>
      <c r="AJ4" s="260"/>
      <c r="AK4" s="260"/>
      <c r="AL4" s="260"/>
      <c r="AM4" s="260"/>
      <c r="AN4" s="260"/>
      <c r="AO4" s="260"/>
    </row>
    <row r="5" spans="1:41" ht="15" customHeight="1">
      <c r="B5" s="3" t="s">
        <v>90</v>
      </c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4" t="s">
        <v>179</v>
      </c>
      <c r="AC5" s="74" t="s">
        <v>181</v>
      </c>
      <c r="AD5" s="74" t="s">
        <v>183</v>
      </c>
      <c r="AE5" s="74" t="s">
        <v>184</v>
      </c>
      <c r="AF5" s="74" t="s">
        <v>185</v>
      </c>
      <c r="AG5" s="74" t="s">
        <v>187</v>
      </c>
      <c r="AH5" s="74" t="s">
        <v>189</v>
      </c>
      <c r="AI5" s="74" t="s">
        <v>192</v>
      </c>
      <c r="AJ5" s="74" t="s">
        <v>195</v>
      </c>
      <c r="AK5" s="74" t="s">
        <v>197</v>
      </c>
      <c r="AL5" s="74" t="s">
        <v>199</v>
      </c>
      <c r="AM5" s="261"/>
      <c r="AN5" s="389" t="s">
        <v>366</v>
      </c>
      <c r="AO5" s="390"/>
    </row>
    <row r="6" spans="1:41" ht="15" customHeight="1">
      <c r="A6" s="1"/>
      <c r="B6" s="52" t="s">
        <v>18</v>
      </c>
      <c r="C6" s="53">
        <v>0</v>
      </c>
      <c r="D6" s="53">
        <v>0</v>
      </c>
      <c r="E6" s="53">
        <v>0</v>
      </c>
      <c r="F6" s="53">
        <v>0</v>
      </c>
      <c r="G6" s="53">
        <v>0</v>
      </c>
      <c r="H6" s="53">
        <v>110.913</v>
      </c>
      <c r="I6" s="53">
        <v>115.91</v>
      </c>
      <c r="J6" s="53">
        <v>130.12914101499985</v>
      </c>
      <c r="K6" s="53">
        <v>137.94</v>
      </c>
      <c r="L6" s="53">
        <v>141.02199999999999</v>
      </c>
      <c r="M6" s="53">
        <v>203.066</v>
      </c>
      <c r="N6" s="53">
        <v>211.46700000000001</v>
      </c>
      <c r="O6" s="53">
        <v>215.07372775999997</v>
      </c>
      <c r="P6" s="53">
        <v>216.12442681999903</v>
      </c>
      <c r="Q6" s="53">
        <v>203.25141223045796</v>
      </c>
      <c r="R6" s="53">
        <v>208.76594478952924</v>
      </c>
      <c r="S6" s="53">
        <v>228.71755285</v>
      </c>
      <c r="T6" s="53">
        <v>240.17486906999997</v>
      </c>
      <c r="U6" s="53">
        <v>230.31094444000001</v>
      </c>
      <c r="V6" s="53">
        <v>257.60515312999996</v>
      </c>
      <c r="W6" s="53">
        <v>255.15929000000003</v>
      </c>
      <c r="X6" s="53">
        <v>259.99119279846684</v>
      </c>
      <c r="Y6" s="66">
        <v>251.83301358999995</v>
      </c>
      <c r="Z6" s="66">
        <v>275.6151840899999</v>
      </c>
      <c r="AA6" s="66">
        <v>265.08147304250002</v>
      </c>
      <c r="AB6" s="66">
        <v>282.93705453929988</v>
      </c>
      <c r="AC6" s="4">
        <v>258.82147241820019</v>
      </c>
      <c r="AD6" s="4">
        <v>295.58244246000061</v>
      </c>
      <c r="AE6" s="66">
        <v>281.23273999999998</v>
      </c>
      <c r="AF6" s="66">
        <v>285.39869999999991</v>
      </c>
      <c r="AG6" s="66">
        <v>293.64679618999998</v>
      </c>
      <c r="AH6" s="66">
        <v>319.91391733730006</v>
      </c>
      <c r="AI6" s="66">
        <v>338.98297514999996</v>
      </c>
      <c r="AJ6" s="66">
        <v>356.11801222000031</v>
      </c>
      <c r="AK6" s="66">
        <v>350.96167513999967</v>
      </c>
      <c r="AL6" s="66">
        <v>375.92525506000015</v>
      </c>
      <c r="AM6" s="5"/>
      <c r="AN6" s="5"/>
      <c r="AO6" s="5"/>
    </row>
    <row r="7" spans="1:41" ht="15" customHeight="1">
      <c r="A7" s="1"/>
      <c r="B7" s="3" t="s">
        <v>103</v>
      </c>
      <c r="C7" s="4">
        <v>44.63</v>
      </c>
      <c r="D7" s="4">
        <v>65.930000000000007</v>
      </c>
      <c r="E7" s="4">
        <v>68.792000000000002</v>
      </c>
      <c r="F7" s="4">
        <v>47.776000000000003</v>
      </c>
      <c r="G7" s="4">
        <v>64.555999999999997</v>
      </c>
      <c r="H7" s="4">
        <v>58.014000000000003</v>
      </c>
      <c r="I7" s="4">
        <v>74.004999999999995</v>
      </c>
      <c r="J7" s="4">
        <v>80.878</v>
      </c>
      <c r="K7" s="4">
        <v>104.5</v>
      </c>
      <c r="L7" s="4">
        <v>123.0033570077314</v>
      </c>
      <c r="M7" s="4">
        <v>160.1</v>
      </c>
      <c r="N7" s="4">
        <v>157.18699999999998</v>
      </c>
      <c r="O7" s="4">
        <v>216</v>
      </c>
      <c r="P7" s="4">
        <v>274.19588000000005</v>
      </c>
      <c r="Q7" s="4">
        <v>272.61628999999999</v>
      </c>
      <c r="R7" s="4">
        <v>297.06000879000004</v>
      </c>
      <c r="S7" s="4">
        <v>393.64023837999997</v>
      </c>
      <c r="T7" s="4">
        <v>387.83199999999999</v>
      </c>
      <c r="U7" s="4">
        <v>309</v>
      </c>
      <c r="V7" s="4">
        <v>289.80414946000002</v>
      </c>
      <c r="W7" s="4">
        <v>324.35422000000011</v>
      </c>
      <c r="X7" s="4">
        <v>346.92240175000001</v>
      </c>
      <c r="Y7" s="4">
        <v>280.33701414000018</v>
      </c>
      <c r="Z7" s="4">
        <v>248.26613761220051</v>
      </c>
      <c r="AA7" s="4">
        <v>291.28278999999998</v>
      </c>
      <c r="AB7" s="4">
        <v>197.69489066035413</v>
      </c>
      <c r="AC7" s="4">
        <v>203.57436480025007</v>
      </c>
      <c r="AD7" s="4">
        <v>174.08296000000013</v>
      </c>
      <c r="AE7" s="4">
        <v>210.75938794999999</v>
      </c>
      <c r="AF7" s="4">
        <v>235.44044900000003</v>
      </c>
      <c r="AG7" s="4">
        <v>224.39856099999997</v>
      </c>
      <c r="AH7" s="4">
        <v>213.34237466999997</v>
      </c>
      <c r="AI7" s="4">
        <v>272.86533999999966</v>
      </c>
      <c r="AJ7" s="4">
        <v>328.7369799999999</v>
      </c>
      <c r="AK7" s="4">
        <v>353.42</v>
      </c>
      <c r="AL7" s="4">
        <v>378.97779999999983</v>
      </c>
      <c r="AM7" s="5"/>
      <c r="AN7" s="5"/>
      <c r="AO7" s="5"/>
    </row>
    <row r="8" spans="1:41" ht="15" customHeight="1">
      <c r="A8" s="1"/>
      <c r="B8" s="3" t="s">
        <v>104</v>
      </c>
      <c r="C8" s="43" t="e">
        <v>#DIV/0!</v>
      </c>
      <c r="D8" s="43" t="e">
        <v>#DIV/0!</v>
      </c>
      <c r="E8" s="43" t="e">
        <v>#DIV/0!</v>
      </c>
      <c r="F8" s="43" t="e">
        <v>#DIV/0!</v>
      </c>
      <c r="G8" s="43" t="e">
        <v>#DIV/0!</v>
      </c>
      <c r="H8" s="43">
        <v>47.075275215709617</v>
      </c>
      <c r="I8" s="43">
        <v>57.462255197998452</v>
      </c>
      <c r="J8" s="43">
        <v>55.936894251541666</v>
      </c>
      <c r="K8" s="43">
        <v>68.181818181818187</v>
      </c>
      <c r="L8" s="43">
        <v>78.500532758688905</v>
      </c>
      <c r="M8" s="43">
        <v>70.957225729565749</v>
      </c>
      <c r="N8" s="43">
        <v>66.898523173828536</v>
      </c>
      <c r="O8" s="43">
        <v>90.387608949118274</v>
      </c>
      <c r="P8" s="43">
        <v>114.18250848874648</v>
      </c>
      <c r="Q8" s="43">
        <v>120.71486161277099</v>
      </c>
      <c r="R8" s="43">
        <v>128.06399443191623</v>
      </c>
      <c r="S8" s="43">
        <v>154.89681929849309</v>
      </c>
      <c r="T8" s="43">
        <v>145.33110868409312</v>
      </c>
      <c r="U8" s="43">
        <v>120.74979792045873</v>
      </c>
      <c r="V8" s="43">
        <v>101.24942430106428</v>
      </c>
      <c r="W8" s="43">
        <v>114.40649407670011</v>
      </c>
      <c r="X8" s="43">
        <v>120.0925916813753</v>
      </c>
      <c r="Y8" s="43">
        <v>100.18675039038604</v>
      </c>
      <c r="Z8" s="43">
        <v>81.069381060666856</v>
      </c>
      <c r="AA8" s="43">
        <v>98.5</v>
      </c>
      <c r="AB8" s="71">
        <v>64.23714936378731</v>
      </c>
      <c r="AC8" s="43">
        <v>70.78892126236947</v>
      </c>
      <c r="AD8" s="43">
        <v>53.005402721510414</v>
      </c>
      <c r="AE8" s="43">
        <v>67.44714330024307</v>
      </c>
      <c r="AF8" s="43">
        <v>74.245749577696074</v>
      </c>
      <c r="AG8" s="43">
        <v>68.776062780308862</v>
      </c>
      <c r="AH8" s="43">
        <v>60.01868840252952</v>
      </c>
      <c r="AI8" s="43">
        <v>72</v>
      </c>
      <c r="AJ8" s="43">
        <v>85.126097711597566</v>
      </c>
      <c r="AK8" s="43">
        <v>85.199999999999989</v>
      </c>
      <c r="AL8" s="43">
        <v>96</v>
      </c>
      <c r="AM8" s="5"/>
      <c r="AN8" s="5"/>
      <c r="AO8" s="5"/>
    </row>
    <row r="9" spans="1:41" ht="5.0999999999999996" customHeight="1">
      <c r="A9" s="1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5"/>
      <c r="AN9" s="5"/>
      <c r="AO9" s="5"/>
    </row>
    <row r="10" spans="1:41" ht="15" customHeight="1">
      <c r="A10" s="1"/>
      <c r="B10" s="3" t="s">
        <v>92</v>
      </c>
      <c r="C10" s="4">
        <v>18.041</v>
      </c>
      <c r="D10" s="4">
        <v>23.707999999999998</v>
      </c>
      <c r="E10" s="4">
        <v>26.516999999999999</v>
      </c>
      <c r="F10" s="4">
        <v>21.495999999999999</v>
      </c>
      <c r="G10" s="4">
        <v>35.133000000000003</v>
      </c>
      <c r="H10" s="4">
        <v>53.595999999999997</v>
      </c>
      <c r="I10" s="4">
        <v>48.362000000000002</v>
      </c>
      <c r="J10" s="4">
        <v>53.438141014999857</v>
      </c>
      <c r="K10" s="4">
        <v>58.427999999999997</v>
      </c>
      <c r="L10" s="4">
        <v>71.028000000000006</v>
      </c>
      <c r="M10" s="4">
        <v>87.766000000000005</v>
      </c>
      <c r="N10" s="4">
        <v>81.179000000000002</v>
      </c>
      <c r="O10" s="4">
        <v>81.806696649999992</v>
      </c>
      <c r="P10" s="4">
        <v>96.915197915085002</v>
      </c>
      <c r="Q10" s="4">
        <v>86.112043047870969</v>
      </c>
      <c r="R10" s="4">
        <v>85.781674357043983</v>
      </c>
      <c r="S10" s="4">
        <v>83.822240449999995</v>
      </c>
      <c r="T10" s="4">
        <v>89.253230599999995</v>
      </c>
      <c r="U10" s="4">
        <v>82.107025010000015</v>
      </c>
      <c r="V10" s="4">
        <v>81.479892469999996</v>
      </c>
      <c r="W10" s="4">
        <v>78.966300000000004</v>
      </c>
      <c r="X10" s="4">
        <v>84.457508800000028</v>
      </c>
      <c r="Y10" s="4">
        <v>70.608765188699948</v>
      </c>
      <c r="Z10" s="4">
        <v>70.28383919640001</v>
      </c>
      <c r="AA10" s="4">
        <v>64.531883602500002</v>
      </c>
      <c r="AB10" s="4">
        <v>60.37310639750001</v>
      </c>
      <c r="AC10" s="4">
        <v>58.504807037300267</v>
      </c>
      <c r="AD10" s="4">
        <v>54.560882173100168</v>
      </c>
      <c r="AE10" s="4">
        <v>39.980374970400398</v>
      </c>
      <c r="AF10" s="4">
        <v>46.972555224499565</v>
      </c>
      <c r="AG10" s="4">
        <v>46.75806994029999</v>
      </c>
      <c r="AH10" s="4">
        <v>47.043445682099957</v>
      </c>
      <c r="AI10" s="4">
        <v>36.337321967299943</v>
      </c>
      <c r="AJ10" s="4">
        <v>48.534974409800043</v>
      </c>
      <c r="AK10" s="4">
        <v>46.1</v>
      </c>
      <c r="AL10" s="4">
        <v>42.967813143600978</v>
      </c>
      <c r="AM10" s="4"/>
      <c r="AN10" s="5"/>
      <c r="AO10" s="5"/>
    </row>
    <row r="11" spans="1:41" ht="15" customHeight="1">
      <c r="A11" s="1"/>
      <c r="B11" s="3" t="s">
        <v>105</v>
      </c>
      <c r="C11" s="4">
        <v>10.805999999999999</v>
      </c>
      <c r="D11" s="4">
        <v>10.944000000000001</v>
      </c>
      <c r="E11" s="4">
        <v>19.684999999999999</v>
      </c>
      <c r="F11" s="4">
        <v>12.603999999999999</v>
      </c>
      <c r="G11" s="4">
        <v>23.963000000000001</v>
      </c>
      <c r="H11" s="4">
        <v>15.73</v>
      </c>
      <c r="I11" s="4">
        <v>33.481999999999999</v>
      </c>
      <c r="J11" s="4">
        <v>43.238999999999997</v>
      </c>
      <c r="K11" s="4">
        <v>64.8</v>
      </c>
      <c r="L11" s="4">
        <v>77.5</v>
      </c>
      <c r="M11" s="4">
        <v>93.2</v>
      </c>
      <c r="N11" s="4">
        <v>78.188999999999993</v>
      </c>
      <c r="O11" s="4">
        <v>119.6</v>
      </c>
      <c r="P11" s="4">
        <v>176.72713000000002</v>
      </c>
      <c r="Q11" s="4">
        <v>188.78847999999999</v>
      </c>
      <c r="R11" s="4">
        <v>215.13029591999998</v>
      </c>
      <c r="S11" s="4">
        <v>293.88763529999994</v>
      </c>
      <c r="T11" s="4">
        <v>291.339</v>
      </c>
      <c r="U11" s="4">
        <v>215.45452953</v>
      </c>
      <c r="V11" s="4">
        <v>195.89682536999999</v>
      </c>
      <c r="W11" s="4">
        <v>210.47702951783</v>
      </c>
      <c r="X11" s="4">
        <v>233.90210780000001</v>
      </c>
      <c r="Y11" s="4">
        <v>158.86515365999998</v>
      </c>
      <c r="Z11" s="4">
        <v>125.66906254999998</v>
      </c>
      <c r="AA11" s="4">
        <v>146.11257000000001</v>
      </c>
      <c r="AB11" s="4">
        <v>39.356970000000004</v>
      </c>
      <c r="AC11" s="4">
        <v>36.500570000000003</v>
      </c>
      <c r="AD11" s="4">
        <v>9.0271676739499966</v>
      </c>
      <c r="AE11" s="4">
        <v>28.620739999999998</v>
      </c>
      <c r="AF11" s="4">
        <v>46.582829999999987</v>
      </c>
      <c r="AG11" s="4">
        <v>25.975259999999999</v>
      </c>
      <c r="AH11" s="4">
        <v>6.2349600000000134</v>
      </c>
      <c r="AI11" s="4">
        <v>28.51239</v>
      </c>
      <c r="AJ11" s="4">
        <v>53.621079999999985</v>
      </c>
      <c r="AK11" s="4">
        <v>52.314</v>
      </c>
      <c r="AL11" s="4">
        <v>51.37283</v>
      </c>
      <c r="AM11" s="80"/>
      <c r="AN11" s="80"/>
      <c r="AO11" s="5"/>
    </row>
    <row r="12" spans="1:41" ht="15" customHeight="1">
      <c r="A12" s="1"/>
      <c r="B12" s="3" t="s">
        <v>106</v>
      </c>
      <c r="C12" s="43">
        <v>53.907211351920623</v>
      </c>
      <c r="D12" s="43">
        <v>41.545469883583607</v>
      </c>
      <c r="E12" s="43">
        <v>66.811856544858017</v>
      </c>
      <c r="F12" s="43">
        <v>52.770748046148121</v>
      </c>
      <c r="G12" s="43">
        <v>61.385876526342756</v>
      </c>
      <c r="H12" s="43">
        <v>26.414284648108072</v>
      </c>
      <c r="I12" s="43">
        <v>62.308837517058841</v>
      </c>
      <c r="J12" s="43">
        <v>72.822705395153434</v>
      </c>
      <c r="K12" s="43">
        <v>99.815157116451019</v>
      </c>
      <c r="L12" s="43">
        <v>98.200709579320829</v>
      </c>
      <c r="M12" s="43">
        <v>95.572317298270391</v>
      </c>
      <c r="N12" s="43">
        <v>86.685103290259789</v>
      </c>
      <c r="O12" s="43">
        <v>131.57847023273004</v>
      </c>
      <c r="P12" s="43">
        <v>164.11710487281889</v>
      </c>
      <c r="Q12" s="43">
        <v>197.31227594442822</v>
      </c>
      <c r="R12" s="43">
        <v>225.70935783104244</v>
      </c>
      <c r="S12" s="43">
        <v>315.54736589005114</v>
      </c>
      <c r="T12" s="43">
        <v>293.77659300099333</v>
      </c>
      <c r="U12" s="43">
        <v>236.16624345283893</v>
      </c>
      <c r="V12" s="43">
        <v>216.3811677806452</v>
      </c>
      <c r="W12" s="43">
        <v>239.88628891824362</v>
      </c>
      <c r="X12" s="43">
        <v>249.25184274438359</v>
      </c>
      <c r="Y12" s="43">
        <v>202.49417747484122</v>
      </c>
      <c r="Z12" s="43">
        <v>160.92199513881016</v>
      </c>
      <c r="AA12" s="43">
        <v>203.77727358775806</v>
      </c>
      <c r="AB12" s="71">
        <v>58.670615301429599</v>
      </c>
      <c r="AC12" s="43">
        <v>56.150109133862905</v>
      </c>
      <c r="AD12" s="43">
        <v>14.890615002850058</v>
      </c>
      <c r="AE12" s="43">
        <v>64.428275170181649</v>
      </c>
      <c r="AF12" s="43">
        <v>89.25328162291099</v>
      </c>
      <c r="AG12" s="43">
        <v>49.997217656435232</v>
      </c>
      <c r="AH12" s="43">
        <v>11.928258907563769</v>
      </c>
      <c r="AI12" s="43">
        <v>87</v>
      </c>
      <c r="AJ12" s="43">
        <v>113.72137684499154</v>
      </c>
      <c r="AK12" s="43">
        <v>107.86329134209458</v>
      </c>
      <c r="AL12" s="43">
        <v>106.33837688168384</v>
      </c>
      <c r="AM12" s="80"/>
      <c r="AN12" s="80"/>
      <c r="AO12" s="5"/>
    </row>
    <row r="13" spans="1:41" ht="5.0999999999999996" customHeight="1">
      <c r="A13" s="1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5"/>
      <c r="AN13" s="5"/>
      <c r="AO13" s="5"/>
    </row>
    <row r="14" spans="1:41" ht="15" customHeight="1">
      <c r="A14" s="1"/>
      <c r="B14" s="45"/>
      <c r="C14" s="260"/>
      <c r="D14" s="260"/>
      <c r="E14" s="260"/>
      <c r="F14" s="260"/>
      <c r="G14" s="260"/>
      <c r="H14" s="260"/>
      <c r="I14" s="260"/>
      <c r="J14" s="260"/>
      <c r="K14" s="260"/>
      <c r="L14" s="260"/>
      <c r="M14" s="260"/>
      <c r="N14" s="260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260"/>
      <c r="AN14" s="260"/>
      <c r="AO14" s="260"/>
    </row>
    <row r="15" spans="1:41" ht="15" customHeight="1">
      <c r="A15" s="1"/>
      <c r="B15" s="45" t="s">
        <v>90</v>
      </c>
      <c r="C15" s="73" t="s">
        <v>3</v>
      </c>
      <c r="D15" s="73" t="s">
        <v>98</v>
      </c>
      <c r="E15" s="73" t="s">
        <v>99</v>
      </c>
      <c r="F15" s="73">
        <v>2012</v>
      </c>
      <c r="G15" s="73" t="s">
        <v>0</v>
      </c>
      <c r="H15" s="73" t="s">
        <v>100</v>
      </c>
      <c r="I15" s="73" t="s">
        <v>101</v>
      </c>
      <c r="J15" s="73">
        <v>2013</v>
      </c>
      <c r="K15" s="73" t="s">
        <v>84</v>
      </c>
      <c r="L15" s="73" t="s">
        <v>107</v>
      </c>
      <c r="M15" s="73" t="s">
        <v>117</v>
      </c>
      <c r="N15" s="73">
        <v>2014</v>
      </c>
      <c r="O15" s="73" t="s">
        <v>123</v>
      </c>
      <c r="P15" s="73" t="s">
        <v>131</v>
      </c>
      <c r="Q15" s="73" t="s">
        <v>133</v>
      </c>
      <c r="R15" s="73">
        <v>2015</v>
      </c>
      <c r="S15" s="73" t="s">
        <v>137</v>
      </c>
      <c r="T15" s="73" t="s">
        <v>141</v>
      </c>
      <c r="U15" s="73" t="s">
        <v>143</v>
      </c>
      <c r="V15" s="73">
        <v>2016</v>
      </c>
      <c r="W15" s="73" t="s">
        <v>161</v>
      </c>
      <c r="X15" s="73" t="s">
        <v>171</v>
      </c>
      <c r="Y15" s="73" t="s">
        <v>175</v>
      </c>
      <c r="Z15" s="73">
        <v>2017</v>
      </c>
      <c r="AA15" s="73" t="s">
        <v>178</v>
      </c>
      <c r="AB15" s="73" t="s">
        <v>180</v>
      </c>
      <c r="AC15" s="74" t="s">
        <v>182</v>
      </c>
      <c r="AD15" s="74">
        <v>2018</v>
      </c>
      <c r="AE15" s="74" t="s">
        <v>184</v>
      </c>
      <c r="AF15" s="74" t="s">
        <v>186</v>
      </c>
      <c r="AG15" s="74" t="s">
        <v>188</v>
      </c>
      <c r="AH15" s="74">
        <v>2019</v>
      </c>
      <c r="AI15" s="74" t="s">
        <v>192</v>
      </c>
      <c r="AJ15" s="74" t="s">
        <v>196</v>
      </c>
      <c r="AK15" s="74" t="s">
        <v>198</v>
      </c>
      <c r="AL15" s="74">
        <v>2020</v>
      </c>
      <c r="AM15" s="262"/>
      <c r="AN15" s="391"/>
      <c r="AO15" s="391"/>
    </row>
    <row r="16" spans="1:41" ht="15" customHeight="1">
      <c r="A16" s="1"/>
      <c r="B16" s="47" t="s">
        <v>18</v>
      </c>
      <c r="C16" s="48">
        <v>0</v>
      </c>
      <c r="D16" s="48">
        <v>0</v>
      </c>
      <c r="E16" s="48">
        <v>0</v>
      </c>
      <c r="F16" s="48">
        <v>0</v>
      </c>
      <c r="G16" s="48">
        <v>0</v>
      </c>
      <c r="H16" s="48">
        <v>110.913</v>
      </c>
      <c r="I16" s="48">
        <v>226.82299999999998</v>
      </c>
      <c r="J16" s="48">
        <v>356.95214101499982</v>
      </c>
      <c r="K16" s="48">
        <v>137.94</v>
      </c>
      <c r="L16" s="48">
        <v>278.96199999999999</v>
      </c>
      <c r="M16" s="48">
        <v>482.02800000000002</v>
      </c>
      <c r="N16" s="48">
        <v>693.495</v>
      </c>
      <c r="O16" s="48">
        <v>215.07372775999997</v>
      </c>
      <c r="P16" s="48">
        <v>431.19815457999903</v>
      </c>
      <c r="Q16" s="48">
        <v>634.44956681045699</v>
      </c>
      <c r="R16" s="48">
        <v>843.21551159998626</v>
      </c>
      <c r="S16" s="48">
        <v>228.71755285</v>
      </c>
      <c r="T16" s="48">
        <v>468.89242191999995</v>
      </c>
      <c r="U16" s="48">
        <v>699.20336636000002</v>
      </c>
      <c r="V16" s="48">
        <v>956.80851948999998</v>
      </c>
      <c r="W16" s="48">
        <v>255.15929000000003</v>
      </c>
      <c r="X16" s="48">
        <v>515.20743330999994</v>
      </c>
      <c r="Y16" s="66">
        <v>767.04044548000002</v>
      </c>
      <c r="Z16" s="66">
        <v>1042.7080506</v>
      </c>
      <c r="AA16" s="66">
        <v>265.08147304250002</v>
      </c>
      <c r="AB16" s="66">
        <v>548.01852758179984</v>
      </c>
      <c r="AC16" s="66">
        <v>806.84</v>
      </c>
      <c r="AD16" s="66">
        <v>1102.4585500000005</v>
      </c>
      <c r="AE16" s="66">
        <v>282.53399999999999</v>
      </c>
      <c r="AF16" s="66">
        <v>567.93499999999995</v>
      </c>
      <c r="AG16" s="66">
        <v>861.58517557999994</v>
      </c>
      <c r="AH16" s="66">
        <v>1181.4990929173</v>
      </c>
      <c r="AI16" s="66">
        <v>338.98297514999996</v>
      </c>
      <c r="AJ16" s="66">
        <v>695.11768999999993</v>
      </c>
      <c r="AK16" s="66">
        <v>1045.6973937799996</v>
      </c>
      <c r="AL16" s="66">
        <v>1421.6226488399998</v>
      </c>
      <c r="AM16" s="77"/>
      <c r="AN16" s="5"/>
      <c r="AO16" s="5"/>
    </row>
    <row r="17" spans="1:41" ht="15" customHeight="1">
      <c r="A17" s="1"/>
      <c r="B17" s="3" t="s">
        <v>103</v>
      </c>
      <c r="C17" s="4">
        <v>44.63</v>
      </c>
      <c r="D17" s="4">
        <v>65.930000000000007</v>
      </c>
      <c r="E17" s="4">
        <v>68.792000000000002</v>
      </c>
      <c r="F17" s="4">
        <v>47.776000000000003</v>
      </c>
      <c r="G17" s="4">
        <v>64.555999999999997</v>
      </c>
      <c r="H17" s="4">
        <v>58.014000000000003</v>
      </c>
      <c r="I17" s="4">
        <v>74.004999999999995</v>
      </c>
      <c r="J17" s="4">
        <v>80.878</v>
      </c>
      <c r="K17" s="4">
        <v>104.5</v>
      </c>
      <c r="L17" s="4">
        <v>123.0033570077314</v>
      </c>
      <c r="M17" s="4">
        <v>160.1</v>
      </c>
      <c r="N17" s="4">
        <v>157.18699999999998</v>
      </c>
      <c r="O17" s="4">
        <v>216</v>
      </c>
      <c r="P17" s="4">
        <v>274.19588000000005</v>
      </c>
      <c r="Q17" s="4">
        <v>272.61628999999999</v>
      </c>
      <c r="R17" s="4">
        <v>297.06000879000004</v>
      </c>
      <c r="S17" s="4">
        <v>393.64023837999997</v>
      </c>
      <c r="T17" s="4">
        <v>387.83199999999999</v>
      </c>
      <c r="U17" s="4">
        <v>309</v>
      </c>
      <c r="V17" s="4">
        <v>289.80414946000002</v>
      </c>
      <c r="W17" s="4">
        <v>324.35422000000011</v>
      </c>
      <c r="X17" s="4">
        <v>346.92240175000001</v>
      </c>
      <c r="Y17" s="4">
        <v>280.33701414000018</v>
      </c>
      <c r="Z17" s="4">
        <v>248.26514029000001</v>
      </c>
      <c r="AA17" s="4">
        <v>291.28278999999998</v>
      </c>
      <c r="AB17" s="4">
        <v>197.69489066035413</v>
      </c>
      <c r="AC17" s="4">
        <v>203.57436480025007</v>
      </c>
      <c r="AD17" s="4">
        <v>174.08296000000013</v>
      </c>
      <c r="AE17" s="4">
        <v>210.75938794999999</v>
      </c>
      <c r="AF17" s="4">
        <v>235.44030000000006</v>
      </c>
      <c r="AG17" s="4">
        <v>224.39856099999997</v>
      </c>
      <c r="AH17" s="4">
        <v>213.34237466999997</v>
      </c>
      <c r="AI17" s="4">
        <v>272.86533999999966</v>
      </c>
      <c r="AJ17" s="4">
        <v>328.7369799999999</v>
      </c>
      <c r="AK17" s="4">
        <v>353.42</v>
      </c>
      <c r="AL17" s="4">
        <v>378.97779999999983</v>
      </c>
      <c r="AM17" s="77"/>
      <c r="AN17" s="77"/>
      <c r="AO17" s="5"/>
    </row>
    <row r="18" spans="1:41" ht="15" customHeight="1">
      <c r="A18" s="1"/>
      <c r="B18" s="3" t="s">
        <v>104</v>
      </c>
      <c r="C18" s="43" t="e">
        <v>#DIV/0!</v>
      </c>
      <c r="D18" s="43" t="e">
        <v>#DIV/0!</v>
      </c>
      <c r="E18" s="43" t="e">
        <v>#DIV/0!</v>
      </c>
      <c r="F18" s="43" t="e">
        <v>#DIV/0!</v>
      </c>
      <c r="G18" s="43" t="e">
        <v>#DIV/0!</v>
      </c>
      <c r="H18" s="43">
        <v>94.150550431419234</v>
      </c>
      <c r="I18" s="43">
        <v>88.092256958068631</v>
      </c>
      <c r="J18" s="43">
        <v>81.568582043542037</v>
      </c>
      <c r="K18" s="43">
        <v>68.181818181818187</v>
      </c>
      <c r="L18" s="43">
        <v>79.367814474342921</v>
      </c>
      <c r="M18" s="43">
        <v>89.677363140730407</v>
      </c>
      <c r="N18" s="43">
        <v>81.597300629420531</v>
      </c>
      <c r="O18" s="43">
        <v>90.399999999999991</v>
      </c>
      <c r="P18" s="43">
        <v>114.5</v>
      </c>
      <c r="Q18" s="43">
        <v>116.1</v>
      </c>
      <c r="R18" s="43">
        <v>126.89999999999999</v>
      </c>
      <c r="S18" s="43">
        <v>152.4</v>
      </c>
      <c r="T18" s="43">
        <v>147.79999999999998</v>
      </c>
      <c r="U18" s="43">
        <v>117.69999999999999</v>
      </c>
      <c r="V18" s="43">
        <v>106.8</v>
      </c>
      <c r="W18" s="43">
        <v>114</v>
      </c>
      <c r="X18" s="43">
        <v>121</v>
      </c>
      <c r="Y18" s="43">
        <v>98.699999999999989</v>
      </c>
      <c r="Z18" s="43">
        <v>85.8</v>
      </c>
      <c r="AA18" s="43">
        <v>98.5</v>
      </c>
      <c r="AB18" s="43">
        <v>65</v>
      </c>
      <c r="AC18" s="43">
        <v>68.123888870243803</v>
      </c>
      <c r="AD18" s="43">
        <v>56.847414553857753</v>
      </c>
      <c r="AE18" s="43">
        <v>67</v>
      </c>
      <c r="AF18" s="43">
        <v>74.61990192539642</v>
      </c>
      <c r="AG18" s="43">
        <v>70</v>
      </c>
      <c r="AH18" s="43">
        <v>62.828433021307838</v>
      </c>
      <c r="AI18" s="43">
        <v>72</v>
      </c>
      <c r="AJ18" s="43">
        <v>85.126097711597566</v>
      </c>
      <c r="AK18" s="43">
        <v>85.199999999999989</v>
      </c>
      <c r="AL18" s="43">
        <v>96</v>
      </c>
      <c r="AM18" s="5"/>
      <c r="AN18" s="5"/>
      <c r="AO18" s="5"/>
    </row>
    <row r="19" spans="1:41" ht="5.0999999999999996" customHeight="1">
      <c r="A19" s="1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5"/>
      <c r="AN19" s="5"/>
      <c r="AO19" s="5"/>
    </row>
    <row r="20" spans="1:41" ht="15" customHeight="1">
      <c r="A20" s="1"/>
      <c r="B20" s="3" t="s">
        <v>92</v>
      </c>
      <c r="C20" s="4">
        <v>18.041</v>
      </c>
      <c r="D20" s="4">
        <v>41.748999999999995</v>
      </c>
      <c r="E20" s="4">
        <v>68.265999999999991</v>
      </c>
      <c r="F20" s="4">
        <v>89.761999999999986</v>
      </c>
      <c r="G20" s="4">
        <v>35.133000000000003</v>
      </c>
      <c r="H20" s="4">
        <v>88.728999999999999</v>
      </c>
      <c r="I20" s="4">
        <v>137.09100000000001</v>
      </c>
      <c r="J20" s="4">
        <v>190.52914101499988</v>
      </c>
      <c r="K20" s="4">
        <v>58.427999999999997</v>
      </c>
      <c r="L20" s="4">
        <v>129.45600000000002</v>
      </c>
      <c r="M20" s="4">
        <v>217.22200000000004</v>
      </c>
      <c r="N20" s="4">
        <v>298.40100000000007</v>
      </c>
      <c r="O20" s="4">
        <v>81.806696649999992</v>
      </c>
      <c r="P20" s="4">
        <v>178.72189456508499</v>
      </c>
      <c r="Q20" s="4">
        <v>264.83393761295599</v>
      </c>
      <c r="R20" s="4">
        <v>350.61561196999997</v>
      </c>
      <c r="S20" s="4">
        <v>83.822240449999995</v>
      </c>
      <c r="T20" s="4">
        <v>173.07547104999998</v>
      </c>
      <c r="U20" s="4">
        <v>255.18249606000001</v>
      </c>
      <c r="V20" s="4">
        <v>336.66238852999999</v>
      </c>
      <c r="W20" s="4">
        <v>78.966300000000004</v>
      </c>
      <c r="X20" s="4">
        <v>165.51382960000004</v>
      </c>
      <c r="Y20" s="4">
        <v>236.12259478869998</v>
      </c>
      <c r="Z20" s="4">
        <v>304.31641318509998</v>
      </c>
      <c r="AA20" s="4">
        <v>64.531883602500002</v>
      </c>
      <c r="AB20" s="4">
        <v>124.90499000000001</v>
      </c>
      <c r="AC20" s="4">
        <v>183.40979703730028</v>
      </c>
      <c r="AD20" s="4">
        <v>237.97067921040045</v>
      </c>
      <c r="AE20" s="4">
        <v>39.980374970400398</v>
      </c>
      <c r="AF20" s="4">
        <v>86.952930194899963</v>
      </c>
      <c r="AG20" s="4">
        <v>133.71100013519995</v>
      </c>
      <c r="AH20" s="4">
        <v>180.75444581729991</v>
      </c>
      <c r="AI20" s="4">
        <v>36.337321967299943</v>
      </c>
      <c r="AJ20" s="4">
        <v>84.872296377099985</v>
      </c>
      <c r="AK20" s="4">
        <v>130.95076021</v>
      </c>
      <c r="AL20" s="4">
        <v>173.918573353601</v>
      </c>
      <c r="AM20" s="5"/>
      <c r="AN20" s="77"/>
      <c r="AO20" s="77"/>
    </row>
    <row r="21" spans="1:41" ht="15" customHeight="1">
      <c r="A21" s="1"/>
      <c r="B21" s="3" t="s">
        <v>105</v>
      </c>
      <c r="C21" s="4">
        <v>10.805999999999999</v>
      </c>
      <c r="D21" s="4">
        <v>10.944000000000001</v>
      </c>
      <c r="E21" s="4">
        <v>19.684999999999999</v>
      </c>
      <c r="F21" s="4">
        <v>12.603999999999999</v>
      </c>
      <c r="G21" s="4">
        <v>23.963000000000001</v>
      </c>
      <c r="H21" s="4">
        <v>15.73</v>
      </c>
      <c r="I21" s="4">
        <v>33.481999999999999</v>
      </c>
      <c r="J21" s="4">
        <v>43.238999999999997</v>
      </c>
      <c r="K21" s="4">
        <v>64.8</v>
      </c>
      <c r="L21" s="4">
        <v>77.5</v>
      </c>
      <c r="M21" s="4">
        <v>93.2</v>
      </c>
      <c r="N21" s="4">
        <v>78.188999999999993</v>
      </c>
      <c r="O21" s="4">
        <v>119.6</v>
      </c>
      <c r="P21" s="4">
        <v>176.72713000000002</v>
      </c>
      <c r="Q21" s="4">
        <v>188.78847999999999</v>
      </c>
      <c r="R21" s="4">
        <v>215.13029591999998</v>
      </c>
      <c r="S21" s="4">
        <v>293.88763529999994</v>
      </c>
      <c r="T21" s="4">
        <v>291.339</v>
      </c>
      <c r="U21" s="4">
        <v>215.45452953</v>
      </c>
      <c r="V21" s="4">
        <v>195.89682536999999</v>
      </c>
      <c r="W21" s="4">
        <v>210.47702951783</v>
      </c>
      <c r="X21" s="4">
        <v>233.90210780000001</v>
      </c>
      <c r="Y21" s="4">
        <v>158.86515365999998</v>
      </c>
      <c r="Z21" s="4">
        <v>125.66906254999998</v>
      </c>
      <c r="AA21" s="4">
        <v>146.11257000000001</v>
      </c>
      <c r="AB21" s="4">
        <v>39.356970000000004</v>
      </c>
      <c r="AC21" s="4">
        <v>36.500570000000003</v>
      </c>
      <c r="AD21" s="4">
        <v>9.0271676739499966</v>
      </c>
      <c r="AE21" s="4">
        <v>28.620739999999998</v>
      </c>
      <c r="AF21" s="4">
        <v>46.582829999999987</v>
      </c>
      <c r="AG21" s="4">
        <v>25.975259999999999</v>
      </c>
      <c r="AH21" s="4">
        <v>6.2349600000000134</v>
      </c>
      <c r="AI21" s="4">
        <v>28.51239</v>
      </c>
      <c r="AJ21" s="4">
        <v>53.621079999999985</v>
      </c>
      <c r="AK21" s="4">
        <v>52.314</v>
      </c>
      <c r="AL21" s="4">
        <v>51.37283</v>
      </c>
      <c r="AM21" s="5"/>
      <c r="AN21" s="5"/>
      <c r="AO21" s="5"/>
    </row>
    <row r="22" spans="1:41" ht="15" customHeight="1">
      <c r="A22" s="1"/>
      <c r="B22" s="3" t="s">
        <v>106</v>
      </c>
      <c r="C22" s="43">
        <v>53.907211351920623</v>
      </c>
      <c r="D22" s="43">
        <v>47.184842750724577</v>
      </c>
      <c r="E22" s="43">
        <v>77.856473207746177</v>
      </c>
      <c r="F22" s="43">
        <v>50.54967580936254</v>
      </c>
      <c r="G22" s="43">
        <v>61.385876526342756</v>
      </c>
      <c r="H22" s="43">
        <v>31.910649280393105</v>
      </c>
      <c r="I22" s="43">
        <v>65.942622053964143</v>
      </c>
      <c r="J22" s="43">
        <v>81.698998468557221</v>
      </c>
      <c r="K22" s="43">
        <v>99.815157116451019</v>
      </c>
      <c r="L22" s="43">
        <v>107.75862068965516</v>
      </c>
      <c r="M22" s="43">
        <v>115.84461978989235</v>
      </c>
      <c r="N22" s="43">
        <v>94.329576643509881</v>
      </c>
      <c r="O22" s="43">
        <v>131.61257502016494</v>
      </c>
      <c r="P22" s="43">
        <v>177.99097014616447</v>
      </c>
      <c r="Q22" s="43">
        <v>192.47113893119996</v>
      </c>
      <c r="R22" s="43">
        <v>220.88835718423925</v>
      </c>
      <c r="S22" s="43">
        <v>315.56546896957218</v>
      </c>
      <c r="T22" s="43">
        <v>302.69882995580986</v>
      </c>
      <c r="U22" s="43">
        <v>224.35629033881105</v>
      </c>
      <c r="V22" s="43">
        <v>207.52325403010545</v>
      </c>
      <c r="W22" s="43">
        <v>240</v>
      </c>
      <c r="X22" s="43">
        <v>254</v>
      </c>
      <c r="Y22" s="43">
        <v>181.65814045277779</v>
      </c>
      <c r="Z22" s="43">
        <v>148.66389244172089</v>
      </c>
      <c r="AA22" s="43">
        <v>203.77727358775806</v>
      </c>
      <c r="AB22" s="43">
        <v>56.71714636861185</v>
      </c>
      <c r="AC22" s="43">
        <v>53.732974242350565</v>
      </c>
      <c r="AD22" s="43">
        <v>14</v>
      </c>
      <c r="AE22" s="43">
        <v>64</v>
      </c>
      <c r="AF22" s="43">
        <v>96.430440943228803</v>
      </c>
      <c r="AG22" s="43">
        <v>52</v>
      </c>
      <c r="AH22" s="43">
        <v>12</v>
      </c>
      <c r="AI22" s="43">
        <v>87</v>
      </c>
      <c r="AJ22" s="43">
        <v>113.72137684499154</v>
      </c>
      <c r="AK22" s="43">
        <v>107.86329134209458</v>
      </c>
      <c r="AL22" s="43">
        <v>106.33837688168384</v>
      </c>
      <c r="AM22" s="5"/>
      <c r="AN22" s="5"/>
      <c r="AO22" s="5"/>
    </row>
    <row r="23" spans="1:41" ht="5.0999999999999996" customHeight="1">
      <c r="A23" s="1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5"/>
      <c r="AN23" s="5"/>
      <c r="AO23" s="5"/>
    </row>
    <row r="24" spans="1:41" ht="15" customHeight="1">
      <c r="A24" s="1"/>
      <c r="B24" s="3" t="s">
        <v>108</v>
      </c>
      <c r="C24" s="4" t="e">
        <v>#REF!</v>
      </c>
      <c r="D24" s="4" t="e">
        <v>#REF!</v>
      </c>
      <c r="E24" s="4" t="e">
        <v>#REF!</v>
      </c>
      <c r="F24" s="4" t="e">
        <v>#REF!</v>
      </c>
      <c r="G24" s="4" t="e">
        <v>#REF!</v>
      </c>
      <c r="H24" s="4" t="e">
        <v>#REF!</v>
      </c>
      <c r="I24" s="4" t="e">
        <v>#REF!</v>
      </c>
      <c r="J24" s="4" t="e">
        <v>#REF!</v>
      </c>
      <c r="K24" s="4">
        <v>75.762</v>
      </c>
      <c r="L24" s="4">
        <v>210.72814711262993</v>
      </c>
      <c r="M24" s="4">
        <v>444.76914711262992</v>
      </c>
      <c r="N24" s="4">
        <v>778.18514711262992</v>
      </c>
      <c r="O24" s="4">
        <v>126.50952685999999</v>
      </c>
      <c r="P24" s="4">
        <v>236.16438351491402</v>
      </c>
      <c r="Q24" s="4">
        <v>344.91807667704495</v>
      </c>
      <c r="R24" s="4">
        <v>448.92092209999993</v>
      </c>
      <c r="S24" s="4">
        <v>135.41585370000001</v>
      </c>
      <c r="T24" s="4">
        <v>277.32064092999997</v>
      </c>
      <c r="U24" s="4">
        <v>419.05681920999996</v>
      </c>
      <c r="V24" s="4">
        <v>431.79191503999999</v>
      </c>
      <c r="W24" s="4">
        <v>170.16099</v>
      </c>
      <c r="X24" s="4">
        <v>333.90995931999998</v>
      </c>
      <c r="Y24" s="4">
        <v>503.42318756129993</v>
      </c>
      <c r="Z24" s="4">
        <v>677.35079036490004</v>
      </c>
      <c r="AA24" s="4">
        <v>195.82079992750008</v>
      </c>
      <c r="AB24" s="4">
        <v>393.28142463929998</v>
      </c>
      <c r="AC24" s="4">
        <v>583.39153251269977</v>
      </c>
      <c r="AD24" s="4">
        <v>785.9927632496001</v>
      </c>
      <c r="AE24" s="4">
        <v>232.96836502959957</v>
      </c>
      <c r="AF24" s="4">
        <v>457.98950980509994</v>
      </c>
      <c r="AG24" s="4">
        <v>691.90361544479993</v>
      </c>
      <c r="AH24" s="4">
        <v>929.31500000000005</v>
      </c>
      <c r="AI24" s="4">
        <v>288.7244677027</v>
      </c>
      <c r="AJ24" s="4">
        <v>586.40391661289993</v>
      </c>
      <c r="AK24" s="4">
        <v>875.09447182967392</v>
      </c>
      <c r="AL24" s="4">
        <v>1181.7324779060732</v>
      </c>
      <c r="AM24" s="80"/>
      <c r="AN24" s="5"/>
      <c r="AO24" s="5"/>
    </row>
    <row r="25" spans="1:41" ht="15" customHeight="1">
      <c r="A25" s="1"/>
      <c r="B25" s="3" t="s">
        <v>114</v>
      </c>
      <c r="C25" s="4">
        <v>33.824000000000005</v>
      </c>
      <c r="D25" s="4">
        <v>54.986000000000004</v>
      </c>
      <c r="E25" s="4">
        <v>49.106999999999999</v>
      </c>
      <c r="F25" s="4">
        <v>35.172000000000004</v>
      </c>
      <c r="G25" s="4">
        <v>40.592999999999996</v>
      </c>
      <c r="H25" s="4">
        <v>39.6</v>
      </c>
      <c r="I25" s="4">
        <v>34.799999999999997</v>
      </c>
      <c r="J25" s="4">
        <v>33.799999999999997</v>
      </c>
      <c r="K25" s="4">
        <v>37.5</v>
      </c>
      <c r="L25" s="4">
        <v>37.5</v>
      </c>
      <c r="M25" s="4">
        <v>56.7</v>
      </c>
      <c r="N25" s="4">
        <v>68.944000000000003</v>
      </c>
      <c r="O25" s="4">
        <v>85.9</v>
      </c>
      <c r="P25" s="4">
        <v>89.722660000000005</v>
      </c>
      <c r="Q25" s="4">
        <v>77.339789999999994</v>
      </c>
      <c r="R25" s="4">
        <v>78.292491810000058</v>
      </c>
      <c r="S25" s="4">
        <v>86.605652360000008</v>
      </c>
      <c r="T25" s="4">
        <v>84.522000000000006</v>
      </c>
      <c r="U25" s="4">
        <v>84.971520720000001</v>
      </c>
      <c r="V25" s="4">
        <v>83.689443960000006</v>
      </c>
      <c r="W25" s="4">
        <v>103.88794057217011</v>
      </c>
      <c r="X25" s="4">
        <v>103.55506794000004</v>
      </c>
      <c r="Y25" s="4">
        <v>108.98937167000021</v>
      </c>
      <c r="Z25" s="4">
        <v>106.27759374000006</v>
      </c>
      <c r="AA25" s="4">
        <v>135.11829404999997</v>
      </c>
      <c r="AB25" s="4">
        <v>141.43215946000001</v>
      </c>
      <c r="AC25" s="4">
        <v>154.53691572000011</v>
      </c>
      <c r="AD25" s="4">
        <v>148.39652251605011</v>
      </c>
      <c r="AE25" s="4">
        <v>167.89641693000002</v>
      </c>
      <c r="AF25" s="4">
        <v>171.95881316915006</v>
      </c>
      <c r="AG25" s="4">
        <v>179.77356379165002</v>
      </c>
      <c r="AH25" s="4">
        <v>183.7500329113</v>
      </c>
      <c r="AI25" s="4">
        <v>222.61059525449971</v>
      </c>
      <c r="AJ25" s="4">
        <v>253.25799001794991</v>
      </c>
      <c r="AK25" s="4">
        <v>275.12200000000001</v>
      </c>
      <c r="AL25" s="4">
        <v>295.3981018163999</v>
      </c>
      <c r="AM25" s="80"/>
      <c r="AN25" s="5"/>
      <c r="AO25" s="5"/>
    </row>
    <row r="26" spans="1:41" ht="14.4">
      <c r="A26" s="1"/>
      <c r="B26" s="3" t="s">
        <v>115</v>
      </c>
      <c r="C26" s="43" t="e">
        <v>#REF!</v>
      </c>
      <c r="D26" s="43" t="e">
        <v>#REF!</v>
      </c>
      <c r="E26" s="43" t="e">
        <v>#REF!</v>
      </c>
      <c r="F26" s="43" t="e">
        <v>#REF!</v>
      </c>
      <c r="G26" s="43" t="e">
        <v>#REF!</v>
      </c>
      <c r="H26" s="43" t="e">
        <v>#REF!</v>
      </c>
      <c r="I26" s="43" t="e">
        <v>#REF!</v>
      </c>
      <c r="J26" s="43" t="e">
        <v>#REF!</v>
      </c>
      <c r="K26" s="43">
        <v>44.547398431931569</v>
      </c>
      <c r="L26" s="43">
        <v>32.031791160733079</v>
      </c>
      <c r="M26" s="43">
        <v>34.42010332637409</v>
      </c>
      <c r="N26" s="43">
        <v>31.894517766229896</v>
      </c>
      <c r="O26" s="43">
        <v>62</v>
      </c>
      <c r="P26" s="43">
        <v>69</v>
      </c>
      <c r="Q26" s="43">
        <v>61</v>
      </c>
      <c r="R26" s="43">
        <v>63</v>
      </c>
      <c r="S26" s="43">
        <v>56</v>
      </c>
      <c r="T26" s="43">
        <v>55</v>
      </c>
      <c r="U26" s="43">
        <v>54</v>
      </c>
      <c r="V26" s="43">
        <v>52</v>
      </c>
      <c r="W26" s="43">
        <v>55</v>
      </c>
      <c r="X26" s="43">
        <v>56</v>
      </c>
      <c r="Y26" s="43">
        <v>59</v>
      </c>
      <c r="Z26" s="43">
        <v>57</v>
      </c>
      <c r="AA26" s="43">
        <v>63</v>
      </c>
      <c r="AB26" s="43">
        <v>65</v>
      </c>
      <c r="AC26" s="43">
        <v>71.521379586515891</v>
      </c>
      <c r="AD26" s="43">
        <v>67.96849869826741</v>
      </c>
      <c r="AE26" s="43">
        <v>64.861499636571381</v>
      </c>
      <c r="AF26" s="43">
        <v>67.583614270158847</v>
      </c>
      <c r="AG26" s="43">
        <v>70.152635627639583</v>
      </c>
      <c r="AH26" s="43">
        <v>69.56181776557969</v>
      </c>
      <c r="AI26" s="43">
        <v>70</v>
      </c>
      <c r="AJ26" s="43">
        <v>77.738972936164302</v>
      </c>
      <c r="AK26" s="43">
        <v>84.88562365693727</v>
      </c>
      <c r="AL26" s="43">
        <v>90</v>
      </c>
      <c r="AM26" s="5"/>
      <c r="AN26" s="5"/>
      <c r="AO26" s="5"/>
    </row>
    <row r="27" spans="1:41" ht="5.0999999999999996" customHeight="1">
      <c r="A27" s="1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5"/>
      <c r="AN27" s="5"/>
      <c r="AO27" s="5"/>
    </row>
    <row r="28" spans="1:41" ht="14.4">
      <c r="A28" s="1"/>
      <c r="B28" s="44" t="s">
        <v>145</v>
      </c>
      <c r="C28" s="4" t="s">
        <v>113</v>
      </c>
      <c r="D28" s="4" t="s">
        <v>113</v>
      </c>
      <c r="E28" s="4" t="s">
        <v>113</v>
      </c>
      <c r="F28" s="4" t="s">
        <v>113</v>
      </c>
      <c r="G28" s="4" t="s">
        <v>113</v>
      </c>
      <c r="H28" s="4">
        <v>11.177</v>
      </c>
      <c r="I28" s="4">
        <v>18.076999999999998</v>
      </c>
      <c r="J28" s="4">
        <v>43.476999999999997</v>
      </c>
      <c r="K28" s="4">
        <v>3.75</v>
      </c>
      <c r="L28" s="4">
        <v>14.54</v>
      </c>
      <c r="M28" s="4">
        <v>30.775999999999996</v>
      </c>
      <c r="N28" s="4">
        <v>61.689</v>
      </c>
      <c r="O28" s="4">
        <v>6.7575042500000002</v>
      </c>
      <c r="P28" s="4">
        <v>16.3118765</v>
      </c>
      <c r="Q28" s="4">
        <v>24.697552520456071</v>
      </c>
      <c r="R28" s="4">
        <v>43.678977529986369</v>
      </c>
      <c r="S28" s="4">
        <v>9.4794587000000003</v>
      </c>
      <c r="T28" s="4">
        <v>18.49630994</v>
      </c>
      <c r="U28" s="4">
        <v>24.964051089999998</v>
      </c>
      <c r="V28" s="4">
        <v>43.45890352</v>
      </c>
      <c r="W28" s="4">
        <v>6.032</v>
      </c>
      <c r="X28" s="4">
        <v>15.783644390000001</v>
      </c>
      <c r="Y28" s="4">
        <v>27.494663129999999</v>
      </c>
      <c r="Z28" s="4">
        <v>61.040847050000011</v>
      </c>
      <c r="AA28" s="4">
        <v>4.7280124999999993</v>
      </c>
      <c r="AB28" s="4">
        <v>29.803323429999999</v>
      </c>
      <c r="AC28" s="4">
        <v>40.015999999999998</v>
      </c>
      <c r="AD28" s="4">
        <v>78.459000000000003</v>
      </c>
      <c r="AE28" s="4">
        <v>8.2840000000000007</v>
      </c>
      <c r="AF28" s="4">
        <v>21.689</v>
      </c>
      <c r="AG28" s="4">
        <v>34.667000000000002</v>
      </c>
      <c r="AH28" s="4">
        <v>70.124507099999988</v>
      </c>
      <c r="AI28" s="4">
        <v>13.92033548</v>
      </c>
      <c r="AJ28" s="4">
        <v>23.83975701</v>
      </c>
      <c r="AK28" s="4">
        <v>40.015680000000003</v>
      </c>
      <c r="AL28" s="4">
        <v>66.338130000000007</v>
      </c>
      <c r="AM28" s="5"/>
      <c r="AN28" s="5"/>
      <c r="AO28" s="5"/>
    </row>
    <row r="29" spans="1:41" ht="14.4">
      <c r="A29" s="1"/>
      <c r="B29" s="3" t="s">
        <v>146</v>
      </c>
      <c r="C29" s="4" t="s">
        <v>113</v>
      </c>
      <c r="D29" s="4" t="s">
        <v>113</v>
      </c>
      <c r="E29" s="4" t="s">
        <v>113</v>
      </c>
      <c r="F29" s="4" t="s">
        <v>113</v>
      </c>
      <c r="G29" s="4" t="s">
        <v>113</v>
      </c>
      <c r="H29" s="4">
        <v>3.9</v>
      </c>
      <c r="I29" s="4">
        <v>5.7</v>
      </c>
      <c r="J29" s="4">
        <v>3.9</v>
      </c>
      <c r="K29" s="4">
        <v>2.15</v>
      </c>
      <c r="L29" s="4">
        <v>7.95</v>
      </c>
      <c r="M29" s="4">
        <v>10.199999999999999</v>
      </c>
      <c r="N29" s="4">
        <v>10.054</v>
      </c>
      <c r="O29" s="4">
        <v>10.5</v>
      </c>
      <c r="P29" s="4">
        <v>7.7460900000000006</v>
      </c>
      <c r="Q29" s="4">
        <v>6.4880199999999997</v>
      </c>
      <c r="R29" s="4">
        <v>3.6372210599999999</v>
      </c>
      <c r="S29" s="4">
        <v>13.14695072</v>
      </c>
      <c r="T29" s="4">
        <v>11.971</v>
      </c>
      <c r="U29" s="4">
        <v>8.5947741900000008</v>
      </c>
      <c r="V29" s="4">
        <v>10.217880129999999</v>
      </c>
      <c r="W29" s="4">
        <v>9.9892499099999963</v>
      </c>
      <c r="X29" s="4">
        <v>9.4652260100000003</v>
      </c>
      <c r="Y29" s="4">
        <v>12.482488809999998</v>
      </c>
      <c r="Z29" s="4">
        <v>16.318484000000002</v>
      </c>
      <c r="AA29" s="4">
        <v>10.051925949999998</v>
      </c>
      <c r="AB29" s="4">
        <v>16.904624030000001</v>
      </c>
      <c r="AC29" s="4">
        <v>12.536879080249998</v>
      </c>
      <c r="AD29" s="4">
        <v>16.659269809999998</v>
      </c>
      <c r="AE29" s="4">
        <v>14.242231020000002</v>
      </c>
      <c r="AF29" s="4">
        <v>16.898656830850001</v>
      </c>
      <c r="AG29" s="4">
        <v>18.650796208349998</v>
      </c>
      <c r="AH29" s="4">
        <v>23.357381758699997</v>
      </c>
      <c r="AI29" s="4">
        <v>21.742354745499998</v>
      </c>
      <c r="AJ29" s="4">
        <v>21.85790998205</v>
      </c>
      <c r="AK29" s="4">
        <v>25.984000000000002</v>
      </c>
      <c r="AL29" s="4">
        <v>32.206868183600001</v>
      </c>
      <c r="AM29" s="5"/>
      <c r="AN29" s="5"/>
      <c r="AO29" s="5"/>
    </row>
    <row r="30" spans="1:41" ht="14.4">
      <c r="A30" s="1"/>
      <c r="B30" s="3" t="s">
        <v>147</v>
      </c>
      <c r="C30" s="4" t="s">
        <v>113</v>
      </c>
      <c r="D30" s="4" t="s">
        <v>113</v>
      </c>
      <c r="E30" s="4" t="s">
        <v>113</v>
      </c>
      <c r="F30" s="4" t="s">
        <v>113</v>
      </c>
      <c r="G30" s="4" t="s">
        <v>113</v>
      </c>
      <c r="H30" s="43">
        <v>62.807551221257938</v>
      </c>
      <c r="I30" s="43">
        <v>85.13580793273222</v>
      </c>
      <c r="J30" s="43">
        <v>32.292936495158365</v>
      </c>
      <c r="K30" s="43">
        <v>51.6</v>
      </c>
      <c r="L30" s="43">
        <v>98.418156808803317</v>
      </c>
      <c r="M30" s="43">
        <v>89.485313231089165</v>
      </c>
      <c r="N30" s="43">
        <v>58.672372708262415</v>
      </c>
      <c r="O30" s="43">
        <v>140.08730393607576</v>
      </c>
      <c r="P30" s="43">
        <v>85.474894369731743</v>
      </c>
      <c r="Q30" s="43">
        <v>70.927350989263275</v>
      </c>
      <c r="R30" s="43">
        <v>29.977474956124546</v>
      </c>
      <c r="S30" s="43">
        <v>92.379694456869856</v>
      </c>
      <c r="T30" s="43">
        <v>102.38646043568738</v>
      </c>
      <c r="U30" s="43">
        <v>83.316734397543513</v>
      </c>
      <c r="V30" s="43">
        <v>60.951495909521903</v>
      </c>
      <c r="W30" s="43">
        <v>149</v>
      </c>
      <c r="X30" s="43">
        <v>108</v>
      </c>
      <c r="Y30" s="43">
        <v>122.57913336725429</v>
      </c>
      <c r="Z30" s="43">
        <v>96.241361709609492</v>
      </c>
      <c r="AA30" s="43">
        <v>153.91706582585692</v>
      </c>
      <c r="AB30" s="43">
        <v>102.13402030180617</v>
      </c>
      <c r="AC30" s="43">
        <v>84.590097752586459</v>
      </c>
      <c r="AD30" s="43">
        <v>76.439122746912389</v>
      </c>
      <c r="AE30" s="43">
        <v>154.73210910188314</v>
      </c>
      <c r="AF30" s="43">
        <v>140.24428187343815</v>
      </c>
      <c r="AG30" s="43">
        <v>145.25961220337783</v>
      </c>
      <c r="AH30" s="43">
        <v>119.91039624907395</v>
      </c>
      <c r="AI30" s="43">
        <v>140.57218160485021</v>
      </c>
      <c r="AJ30" s="43">
        <v>165.03623737098653</v>
      </c>
      <c r="AK30" s="43">
        <v>175.32327327687548</v>
      </c>
      <c r="AL30" s="43">
        <v>174.77840490975552</v>
      </c>
      <c r="AM30" s="5"/>
      <c r="AN30" s="5"/>
      <c r="AO30" s="5"/>
    </row>
    <row r="31" spans="1:41" ht="5.0999999999999996" customHeight="1">
      <c r="A31" s="1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5"/>
      <c r="AN31" s="5"/>
      <c r="AO31" s="5"/>
    </row>
    <row r="32" spans="1:41" ht="14.4">
      <c r="A32" s="1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5"/>
      <c r="AN32" s="5"/>
      <c r="AO32" s="5"/>
    </row>
    <row r="33" spans="1:41" ht="14.4">
      <c r="A33" s="1"/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0"/>
      <c r="T33" s="260"/>
      <c r="U33" s="260"/>
      <c r="V33" s="260"/>
      <c r="W33" s="260"/>
      <c r="X33" s="260"/>
      <c r="Y33" s="260"/>
      <c r="Z33" s="260"/>
      <c r="AA33" s="260"/>
      <c r="AB33" s="260"/>
      <c r="AC33" s="260"/>
      <c r="AD33" s="260"/>
      <c r="AE33" s="260"/>
      <c r="AF33" s="260"/>
      <c r="AG33" s="260"/>
      <c r="AH33" s="260"/>
      <c r="AI33" s="260"/>
      <c r="AJ33" s="260"/>
      <c r="AK33" s="260"/>
      <c r="AL33" s="260"/>
      <c r="AM33" s="260"/>
      <c r="AN33" s="260"/>
      <c r="AO33" s="260"/>
    </row>
    <row r="34" spans="1:41" ht="14.4" hidden="1" outlineLevel="1">
      <c r="A34" s="1"/>
      <c r="B34" s="81" t="s">
        <v>104</v>
      </c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49">
        <v>90.399117489297893</v>
      </c>
      <c r="P34" s="49">
        <v>114.46061152477203</v>
      </c>
      <c r="Q34" s="49">
        <v>116.01606727958709</v>
      </c>
      <c r="R34" s="49">
        <v>126.82587301561166</v>
      </c>
      <c r="S34" s="49">
        <v>152.39808070215062</v>
      </c>
      <c r="T34" s="49">
        <v>147.77126579457425</v>
      </c>
      <c r="U34" s="49">
        <v>117.64296058336008</v>
      </c>
      <c r="V34" s="60">
        <v>106.70504997998401</v>
      </c>
      <c r="W34" s="49">
        <v>114</v>
      </c>
      <c r="X34" s="49">
        <v>121</v>
      </c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"/>
      <c r="AN34" s="5"/>
      <c r="AO34" s="5"/>
    </row>
    <row r="35" spans="1:41" ht="14.4" hidden="1" outlineLevel="1">
      <c r="A35" s="1"/>
      <c r="B35" s="5" t="s">
        <v>106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0">
        <v>131.61257502016494</v>
      </c>
      <c r="P35" s="50">
        <v>177.99097014616447</v>
      </c>
      <c r="Q35" s="50">
        <v>192.47113893119996</v>
      </c>
      <c r="R35" s="50">
        <v>220.88835718423925</v>
      </c>
      <c r="S35" s="50">
        <v>315.56546896957218</v>
      </c>
      <c r="T35" s="50">
        <v>302.69882995580986</v>
      </c>
      <c r="U35" s="50">
        <v>224.35629033881105</v>
      </c>
      <c r="V35" s="61">
        <v>207.52325403010545</v>
      </c>
      <c r="W35" s="50">
        <v>240</v>
      </c>
      <c r="X35" s="50">
        <v>254</v>
      </c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"/>
      <c r="AN35" s="5"/>
      <c r="AO35" s="5"/>
    </row>
    <row r="36" spans="1:41" ht="14.4" hidden="1" outlineLevel="1">
      <c r="A36" s="1"/>
      <c r="B36" s="5" t="s">
        <v>115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0">
        <v>61.094371244888244</v>
      </c>
      <c r="P36" s="50">
        <v>68.384904445085837</v>
      </c>
      <c r="Q36" s="50">
        <v>60.541168213552588</v>
      </c>
      <c r="R36" s="50">
        <v>62.78454770998971</v>
      </c>
      <c r="S36" s="50">
        <v>55.433314094324189</v>
      </c>
      <c r="T36" s="50">
        <v>54.330079078543299</v>
      </c>
      <c r="U36" s="50">
        <v>53.394964303015136</v>
      </c>
      <c r="V36" s="61">
        <v>51.05243954904175</v>
      </c>
      <c r="W36" s="50">
        <v>55</v>
      </c>
      <c r="X36" s="50">
        <v>56</v>
      </c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"/>
      <c r="AN36" s="5"/>
      <c r="AO36" s="5"/>
    </row>
    <row r="37" spans="1:41" ht="14.4" hidden="1" outlineLevel="1">
      <c r="A37" s="1"/>
      <c r="B37" s="82" t="s">
        <v>147</v>
      </c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51">
        <v>140.08730393607576</v>
      </c>
      <c r="P37" s="51">
        <v>85.474894369731743</v>
      </c>
      <c r="Q37" s="51">
        <v>70.927350989263275</v>
      </c>
      <c r="R37" s="51">
        <v>29.977474956124546</v>
      </c>
      <c r="S37" s="51">
        <v>92.379694456869856</v>
      </c>
      <c r="T37" s="51">
        <v>102.38646043568738</v>
      </c>
      <c r="U37" s="51">
        <v>83.316734397543513</v>
      </c>
      <c r="V37" s="62">
        <v>60.951495909521903</v>
      </c>
      <c r="W37" s="51">
        <v>149</v>
      </c>
      <c r="X37" s="51">
        <v>108</v>
      </c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"/>
      <c r="AN37" s="5"/>
      <c r="AO37" s="5"/>
    </row>
    <row r="38" spans="1:41" ht="15" customHeight="1" collapsed="1"/>
  </sheetData>
  <mergeCells count="2">
    <mergeCell ref="AN5:AO5"/>
    <mergeCell ref="AN15:AO15"/>
  </mergeCells>
  <hyperlinks>
    <hyperlink ref="B3" location="Sumário!B3" display="Voltar" xr:uid="{00000000-0004-0000-1300-000000000000}"/>
  </hyperlinks>
  <pageMargins left="0.511811024" right="0.511811024" top="0.78740157499999996" bottom="0.78740157499999996" header="0.31496062000000002" footer="0.31496062000000002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f715862-6155-4238-a648-1ced72a3008a" xsi:nil="true"/>
    <_ip_UnifiedCompliancePolicyUIAction xmlns="http://schemas.microsoft.com/sharepoint/v3" xsi:nil="true"/>
    <lcf76f155ced4ddcb4097134ff3c332f xmlns="ee7dce51-6041-4ab9-900e-8cf230498f5c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0111F245913D147B1E83BAFECF82892" ma:contentTypeVersion="21" ma:contentTypeDescription="Crie um novo documento." ma:contentTypeScope="" ma:versionID="d5cc1b17244d702d242f8b83f8e5d9ca">
  <xsd:schema xmlns:xsd="http://www.w3.org/2001/XMLSchema" xmlns:xs="http://www.w3.org/2001/XMLSchema" xmlns:p="http://schemas.microsoft.com/office/2006/metadata/properties" xmlns:ns1="http://schemas.microsoft.com/sharepoint/v3" xmlns:ns2="ee7dce51-6041-4ab9-900e-8cf230498f5c" xmlns:ns3="cf715862-6155-4238-a648-1ced72a3008a" targetNamespace="http://schemas.microsoft.com/office/2006/metadata/properties" ma:root="true" ma:fieldsID="d72eb6ec263538e5b034df56f9828d27" ns1:_="" ns2:_="" ns3:_="">
    <xsd:import namespace="http://schemas.microsoft.com/sharepoint/v3"/>
    <xsd:import namespace="ee7dce51-6041-4ab9-900e-8cf230498f5c"/>
    <xsd:import namespace="cf715862-6155-4238-a648-1ced72a300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  <xsd:element ref="ns2:MediaServiceLocation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7dce51-6041-4ab9-900e-8cf230498f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7784bb88-fb70-4933-aaf2-b613dc5ae46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715862-6155-4238-a648-1ced72a3008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4cada4e0-a6c8-4131-85d4-cf3e4d9300a3}" ma:internalName="TaxCatchAll" ma:showField="CatchAllData" ma:web="cf715862-6155-4238-a648-1ced72a300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0213A5-A14D-4B6F-BEDF-1357BDC66D2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9925DC-6D5C-40A9-A17B-CE0D96894D31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sharepoint/v3"/>
    <ds:schemaRef ds:uri="cf715862-6155-4238-a648-1ced72a3008a"/>
    <ds:schemaRef ds:uri="ee7dce51-6041-4ab9-900e-8cf230498f5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6CAB8D3-3667-44FE-96B6-37439BCFF6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e7dce51-6041-4ab9-900e-8cf230498f5c"/>
    <ds:schemaRef ds:uri="cf715862-6155-4238-a648-1ced72a300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23</vt:i4>
      </vt:variant>
    </vt:vector>
  </HeadingPairs>
  <TitlesOfParts>
    <vt:vector size="23" baseType="lpstr">
      <vt:lpstr>Sumário</vt:lpstr>
      <vt:lpstr>Base de Alunos</vt:lpstr>
      <vt:lpstr>Fluxo da Graduação</vt:lpstr>
      <vt:lpstr>Balanço IFRS</vt:lpstr>
      <vt:lpstr>DRE Consolidada </vt:lpstr>
      <vt:lpstr>DRE IFRS</vt:lpstr>
      <vt:lpstr>Histórico Ebitda LTM</vt:lpstr>
      <vt:lpstr>DRE Segmentos - Novo</vt:lpstr>
      <vt:lpstr>DFC</vt:lpstr>
      <vt:lpstr>PMR</vt:lpstr>
      <vt:lpstr>PDD</vt:lpstr>
      <vt:lpstr>Dividendos</vt:lpstr>
      <vt:lpstr>Medicina Maturação</vt:lpstr>
      <vt:lpstr>&gt;&gt; visões descontinuadas</vt:lpstr>
      <vt:lpstr>DRE Ensino Acadêmico - Antigo</vt:lpstr>
      <vt:lpstr>DRE Lifelong Learning - Antigo</vt:lpstr>
      <vt:lpstr>Alunos Graduação Presencial</vt:lpstr>
      <vt:lpstr>Base de Alunos Total</vt:lpstr>
      <vt:lpstr>DRE Consolidada</vt:lpstr>
      <vt:lpstr>DRE Ensino</vt:lpstr>
      <vt:lpstr>DRE Outros Negócios</vt:lpstr>
      <vt:lpstr>PDD 2020</vt:lpstr>
      <vt:lpstr>PMR 2020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Cecília Moreira Rocha</dc:creator>
  <cp:lastModifiedBy>ESTER BALIEIRO ROSSI</cp:lastModifiedBy>
  <cp:lastPrinted>2016-05-12T15:33:03Z</cp:lastPrinted>
  <dcterms:created xsi:type="dcterms:W3CDTF">2013-12-02T10:29:02Z</dcterms:created>
  <dcterms:modified xsi:type="dcterms:W3CDTF">2026-09-03T14:27:24Z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0x01010020111F245913D147B1E83BAFECF82892</vt:lpwstr>
  </property>
  <property fmtid="{D5CDD505-2E9C-101B-9397-08002B2CF9AE}" pid="3" name="MediaServiceImageTags">
    <vt:lpwstr/>
  </property>
  <property fmtid="{D5CDD505-2E9C-101B-9397-08002B2CF9AE}" pid="4" name="SV_QUERY_LIST_4F35BF76-6C0D-4D9B-82B2-816C12CF3733">
    <vt:lpwstr>empty_477D106A-C0D6-4607-AEBD-E2C9D60EA279</vt:lpwstr>
  </property>
  <property fmtid="{D5CDD505-2E9C-101B-9397-08002B2CF9AE}" pid="5" name="SV_HIDDEN_GRID_QUERY_LIST_4F35BF76-6C0D-4D9B-82B2-816C12CF3733">
    <vt:lpwstr>empty_477D106A-C0D6-4607-AEBD-E2C9D60EA279</vt:lpwstr>
  </property>
</Properties>
</file>