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de Resultados/2025/3T25/3. Planilha interativa/"/>
    </mc:Choice>
  </mc:AlternateContent>
  <xr:revisionPtr revIDLastSave="2228" documentId="8_{56649E7F-C87C-48EF-8A03-BA8F60AC7629}" xr6:coauthVersionLast="47" xr6:coauthVersionMax="47" xr10:uidLastSave="{18508EEB-908A-4B8F-8C10-E38F05A11D7D}"/>
  <bookViews>
    <workbookView xWindow="-120" yWindow="-120" windowWidth="20730" windowHeight="11040" tabRatio="911" activeTab="2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9" i="50" l="1"/>
  <c r="AG10" i="50" s="1"/>
  <c r="AG38" i="13"/>
  <c r="AG15" i="31"/>
  <c r="AG21" i="31" s="1"/>
  <c r="AG6" i="31"/>
  <c r="AG12" i="31" s="1"/>
  <c r="AF15" i="13"/>
  <c r="AG9" i="31" l="1"/>
  <c r="AG18" i="31"/>
  <c r="AB24" i="52"/>
  <c r="AC24" i="52"/>
  <c r="AD24" i="52"/>
  <c r="AF24" i="52"/>
  <c r="AF25" i="52" s="1"/>
  <c r="AF26" i="52"/>
  <c r="AF38" i="13"/>
  <c r="D18" i="20"/>
  <c r="AE10" i="18"/>
  <c r="AE7" i="18"/>
  <c r="AE11" i="18"/>
  <c r="AE13" i="18" s="1"/>
  <c r="AE6" i="50"/>
  <c r="AE9" i="50" s="1"/>
  <c r="AE5" i="50"/>
  <c r="AE38" i="13"/>
  <c r="AE35" i="13"/>
  <c r="AE15" i="31"/>
  <c r="AE21" i="31" s="1"/>
  <c r="AF15" i="31" s="1"/>
  <c r="AE6" i="31"/>
  <c r="AE9" i="31" s="1"/>
  <c r="AE16" i="29"/>
  <c r="AE9" i="29"/>
  <c r="AE5" i="29"/>
  <c r="AE11" i="29" s="1"/>
  <c r="AE18" i="29" s="1"/>
  <c r="AD68" i="13"/>
  <c r="AL13" i="53"/>
  <c r="AF18" i="31" l="1"/>
  <c r="AF21" i="31"/>
  <c r="AF9" i="50"/>
  <c r="AE7" i="50"/>
  <c r="AE10" i="50"/>
  <c r="AE12" i="31"/>
  <c r="AF6" i="31" s="1"/>
  <c r="AF9" i="31" s="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F12" i="31" l="1"/>
  <c r="AF10" i="50"/>
  <c r="AC11" i="18"/>
  <c r="AC13" i="18" s="1"/>
  <c r="AB11" i="18"/>
  <c r="AB13" i="18" s="1"/>
  <c r="AA11" i="18"/>
  <c r="AA13" i="18" s="1"/>
  <c r="Z11" i="18"/>
  <c r="Z13" i="18" s="1"/>
  <c r="Y11" i="18"/>
  <c r="Y13" i="18" s="1"/>
  <c r="X11" i="18"/>
  <c r="X13" i="18" s="1"/>
  <c r="W11" i="18"/>
  <c r="W13" i="18" s="1"/>
  <c r="AC10" i="18"/>
  <c r="AB10" i="18"/>
  <c r="AA10" i="18"/>
  <c r="Z10" i="18"/>
  <c r="Y10" i="18"/>
  <c r="X10" i="18"/>
  <c r="W10" i="18"/>
  <c r="AD25" i="52" l="1"/>
  <c r="AC25" i="52"/>
  <c r="AB25" i="52"/>
  <c r="AA24" i="52"/>
  <c r="AA25" i="52" s="1"/>
  <c r="AJ24" i="52"/>
  <c r="AI24" i="52"/>
  <c r="AJ7" i="52"/>
  <c r="AI7" i="52"/>
  <c r="AI16" i="52" l="1"/>
  <c r="AJ16" i="52"/>
  <c r="AJ12" i="52"/>
  <c r="AI12" i="52"/>
  <c r="AI17" i="52" s="1"/>
  <c r="AI25" i="52" s="1"/>
  <c r="AL9" i="18"/>
  <c r="AD8" i="18"/>
  <c r="AD10" i="18" s="1"/>
  <c r="AD6" i="18"/>
  <c r="AL6" i="18" s="1"/>
  <c r="AD5" i="18"/>
  <c r="AD13" i="19"/>
  <c r="AJ17" i="52" l="1"/>
  <c r="AJ25" i="52" s="1"/>
  <c r="AL5" i="18"/>
  <c r="AD11" i="18"/>
  <c r="AD7" i="18"/>
  <c r="AD12" i="18"/>
  <c r="AL8" i="18"/>
  <c r="AL12" i="18" l="1"/>
  <c r="AD13" i="18"/>
  <c r="AL11" i="18"/>
  <c r="AL13" i="18" l="1"/>
  <c r="AD8" i="19"/>
  <c r="AD6" i="19"/>
  <c r="AD9" i="19" s="1"/>
  <c r="AN27" i="52"/>
  <c r="AN26" i="52"/>
  <c r="AN25" i="52"/>
  <c r="AN24" i="52"/>
  <c r="AN23" i="52"/>
  <c r="AN22" i="52"/>
  <c r="AN21" i="52"/>
  <c r="AN20" i="52"/>
  <c r="AN19" i="52"/>
  <c r="AN18" i="52"/>
  <c r="AN17" i="52"/>
  <c r="AN16" i="52"/>
  <c r="AN15" i="52"/>
  <c r="AN14" i="52"/>
  <c r="AN13" i="52"/>
  <c r="AN12" i="52"/>
  <c r="AN11" i="52"/>
  <c r="AN10" i="52"/>
  <c r="AN9" i="52"/>
  <c r="AN8" i="52"/>
  <c r="AN7" i="52"/>
  <c r="AN6" i="52"/>
  <c r="AN5" i="52"/>
  <c r="AL81" i="53"/>
  <c r="AL80" i="53"/>
  <c r="AL79" i="53"/>
  <c r="AL78" i="53"/>
  <c r="AL77" i="53"/>
  <c r="AL76" i="53"/>
  <c r="AL75" i="53"/>
  <c r="AL74" i="53"/>
  <c r="AL73" i="53"/>
  <c r="AL72" i="53"/>
  <c r="AL71" i="53"/>
  <c r="AL70" i="53"/>
  <c r="AL69" i="53"/>
  <c r="AL68" i="53"/>
  <c r="AL67" i="53"/>
  <c r="AL66" i="53"/>
  <c r="AL65" i="53"/>
  <c r="AL64" i="53"/>
  <c r="AL63" i="53"/>
  <c r="AL62" i="53"/>
  <c r="AL61" i="53"/>
  <c r="AL60" i="53"/>
  <c r="AL59" i="53"/>
  <c r="AL58" i="53"/>
  <c r="AL55" i="53"/>
  <c r="AL54" i="53"/>
  <c r="AL53" i="53"/>
  <c r="AL52" i="53"/>
  <c r="AL51" i="53"/>
  <c r="AL50" i="53"/>
  <c r="AL49" i="53"/>
  <c r="AL48" i="53"/>
  <c r="AL47" i="53"/>
  <c r="AL46" i="53"/>
  <c r="AL45" i="53"/>
  <c r="AL44" i="53"/>
  <c r="AL43" i="53"/>
  <c r="AL42" i="53"/>
  <c r="AL41" i="53"/>
  <c r="AL40" i="53"/>
  <c r="AL39" i="53"/>
  <c r="AL38" i="53"/>
  <c r="AL37" i="53"/>
  <c r="AL36" i="53"/>
  <c r="AL35" i="53"/>
  <c r="AL34" i="53"/>
  <c r="AL33" i="53"/>
  <c r="AL32" i="53"/>
  <c r="AL29" i="53"/>
  <c r="AL28" i="53"/>
  <c r="AL27" i="53"/>
  <c r="AL26" i="53"/>
  <c r="AL25" i="53"/>
  <c r="AL24" i="53"/>
  <c r="AL23" i="53"/>
  <c r="AL22" i="53"/>
  <c r="AL21" i="53"/>
  <c r="AL20" i="53"/>
  <c r="AL19" i="53"/>
  <c r="AL18" i="53"/>
  <c r="AL17" i="53"/>
  <c r="AL16" i="53"/>
  <c r="AL15" i="53"/>
  <c r="AL14" i="53"/>
  <c r="AL12" i="53"/>
  <c r="AL11" i="53"/>
  <c r="AL10" i="53"/>
  <c r="AL9" i="53"/>
  <c r="AL8" i="53"/>
  <c r="AL7" i="53"/>
  <c r="AL6" i="53"/>
  <c r="N9" i="50"/>
  <c r="N10" i="50" s="1"/>
  <c r="M9" i="50"/>
  <c r="M10" i="50" s="1"/>
  <c r="L9" i="50"/>
  <c r="L10" i="50" s="1"/>
  <c r="K9" i="50"/>
  <c r="K10" i="50" s="1"/>
  <c r="J9" i="50"/>
  <c r="J10" i="50" s="1"/>
  <c r="I9" i="50"/>
  <c r="I10" i="50" s="1"/>
  <c r="H9" i="50"/>
  <c r="H10" i="50" s="1"/>
  <c r="G9" i="50"/>
  <c r="G10" i="50" s="1"/>
  <c r="F9" i="50"/>
  <c r="F10" i="50" s="1"/>
  <c r="E9" i="50"/>
  <c r="E10" i="50" s="1"/>
  <c r="D9" i="50"/>
  <c r="D10" i="50" s="1"/>
  <c r="C9" i="50"/>
  <c r="C10" i="50" s="1"/>
  <c r="AD6" i="50"/>
  <c r="AD9" i="50" s="1"/>
  <c r="AG14" i="50" s="1"/>
  <c r="AD5" i="50"/>
  <c r="AG13" i="50" s="1"/>
  <c r="AD10" i="19" l="1"/>
  <c r="AG15" i="50"/>
  <c r="AG16" i="50" s="1"/>
  <c r="AD10" i="50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F14" i="50" s="1"/>
  <c r="AB6" i="50"/>
  <c r="AB9" i="50" s="1"/>
  <c r="AA6" i="50"/>
  <c r="AA9" i="50" s="1"/>
  <c r="AD14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F13" i="50" s="1"/>
  <c r="AB5" i="50"/>
  <c r="AA5" i="50"/>
  <c r="Z5" i="50"/>
  <c r="Y5" i="50"/>
  <c r="X5" i="50"/>
  <c r="W5" i="50"/>
  <c r="V5" i="50"/>
  <c r="U5" i="50"/>
  <c r="T5" i="50"/>
  <c r="S5" i="50"/>
  <c r="R5" i="50"/>
  <c r="Q5" i="50"/>
  <c r="P5" i="50"/>
  <c r="O5" i="50"/>
  <c r="V20" i="54"/>
  <c r="U20" i="54"/>
  <c r="T20" i="54"/>
  <c r="S20" i="54"/>
  <c r="R20" i="54"/>
  <c r="Q20" i="54"/>
  <c r="P20" i="54"/>
  <c r="O20" i="54"/>
  <c r="N20" i="54"/>
  <c r="M20" i="54"/>
  <c r="L20" i="54"/>
  <c r="AE13" i="50" l="1"/>
  <c r="P10" i="50"/>
  <c r="X10" i="50"/>
  <c r="AE14" i="50"/>
  <c r="AE15" i="50" s="1"/>
  <c r="AE16" i="50" s="1"/>
  <c r="AF15" i="50"/>
  <c r="AF16" i="50" s="1"/>
  <c r="R10" i="50"/>
  <c r="Z10" i="50"/>
  <c r="Q10" i="50"/>
  <c r="Y10" i="50"/>
  <c r="S10" i="50"/>
  <c r="AA10" i="50"/>
  <c r="T10" i="50"/>
  <c r="AB10" i="50"/>
  <c r="U10" i="50"/>
  <c r="AC10" i="50"/>
  <c r="V10" i="50"/>
  <c r="O10" i="50"/>
  <c r="W10" i="50"/>
  <c r="AD13" i="50"/>
  <c r="AD15" i="50" s="1"/>
  <c r="AD16" i="50" s="1"/>
  <c r="AD75" i="13"/>
  <c r="AD35" i="13"/>
  <c r="AD11" i="29"/>
  <c r="AD18" i="29" s="1"/>
  <c r="AK81" i="53"/>
  <c r="AJ81" i="53"/>
  <c r="AK80" i="53"/>
  <c r="AJ80" i="53"/>
  <c r="AK79" i="53"/>
  <c r="AJ79" i="53"/>
  <c r="AK78" i="53"/>
  <c r="AJ78" i="53"/>
  <c r="AK77" i="53"/>
  <c r="AJ77" i="53"/>
  <c r="AK76" i="53"/>
  <c r="AJ76" i="53"/>
  <c r="AK75" i="53"/>
  <c r="AJ75" i="53"/>
  <c r="AK74" i="53"/>
  <c r="AJ74" i="53"/>
  <c r="AK73" i="53"/>
  <c r="AJ73" i="53"/>
  <c r="AK72" i="53"/>
  <c r="AJ72" i="53"/>
  <c r="AK71" i="53"/>
  <c r="AJ71" i="53"/>
  <c r="AK70" i="53"/>
  <c r="AJ70" i="53"/>
  <c r="AK69" i="53"/>
  <c r="AJ69" i="53"/>
  <c r="AK68" i="53"/>
  <c r="AJ68" i="53"/>
  <c r="AK67" i="53"/>
  <c r="AJ67" i="53"/>
  <c r="AK66" i="53"/>
  <c r="AJ66" i="53"/>
  <c r="AK65" i="53"/>
  <c r="AJ65" i="53"/>
  <c r="AK64" i="53"/>
  <c r="AJ64" i="53"/>
  <c r="AK63" i="53"/>
  <c r="AJ63" i="53"/>
  <c r="AK62" i="53"/>
  <c r="AJ62" i="53"/>
  <c r="AK61" i="53"/>
  <c r="AJ61" i="53"/>
  <c r="AK60" i="53"/>
  <c r="AJ60" i="53"/>
  <c r="AK59" i="53"/>
  <c r="AJ59" i="53"/>
  <c r="AK58" i="53"/>
  <c r="AJ58" i="53"/>
  <c r="AK55" i="53"/>
  <c r="AJ55" i="53"/>
  <c r="AK54" i="53"/>
  <c r="AJ54" i="53"/>
  <c r="AK53" i="53"/>
  <c r="AJ53" i="53"/>
  <c r="AK52" i="53"/>
  <c r="AJ52" i="53"/>
  <c r="AK51" i="53"/>
  <c r="AJ51" i="53"/>
  <c r="AK50" i="53"/>
  <c r="AJ50" i="53"/>
  <c r="AK49" i="53"/>
  <c r="AJ49" i="53"/>
  <c r="AK48" i="53"/>
  <c r="AJ48" i="53"/>
  <c r="AK47" i="53"/>
  <c r="AJ47" i="53"/>
  <c r="AK46" i="53"/>
  <c r="AJ46" i="53"/>
  <c r="AK45" i="53"/>
  <c r="AJ45" i="53"/>
  <c r="AK44" i="53"/>
  <c r="AJ44" i="53"/>
  <c r="AK43" i="53"/>
  <c r="AJ43" i="53"/>
  <c r="AK42" i="53"/>
  <c r="AJ42" i="53"/>
  <c r="AK41" i="53"/>
  <c r="AJ41" i="53"/>
  <c r="AK40" i="53"/>
  <c r="AJ40" i="53"/>
  <c r="AK39" i="53"/>
  <c r="AJ39" i="53"/>
  <c r="AK38" i="53"/>
  <c r="AJ38" i="53"/>
  <c r="AK37" i="53"/>
  <c r="AJ37" i="53"/>
  <c r="AK36" i="53"/>
  <c r="AJ36" i="53"/>
  <c r="AK35" i="53"/>
  <c r="AJ35" i="53"/>
  <c r="AK34" i="53"/>
  <c r="AJ34" i="53"/>
  <c r="AK33" i="53"/>
  <c r="AJ33" i="53"/>
  <c r="AK32" i="53"/>
  <c r="AJ32" i="53"/>
  <c r="AK29" i="53"/>
  <c r="AJ29" i="53"/>
  <c r="AK28" i="53"/>
  <c r="AJ28" i="53"/>
  <c r="AK27" i="53"/>
  <c r="AJ27" i="53"/>
  <c r="AK26" i="53"/>
  <c r="AJ26" i="53"/>
  <c r="AK25" i="53"/>
  <c r="AJ25" i="53"/>
  <c r="AK24" i="53"/>
  <c r="AJ24" i="53"/>
  <c r="AK23" i="53"/>
  <c r="AJ23" i="53"/>
  <c r="AK22" i="53"/>
  <c r="AJ22" i="53"/>
  <c r="AK21" i="53"/>
  <c r="AJ21" i="53"/>
  <c r="AK20" i="53"/>
  <c r="AJ20" i="53"/>
  <c r="AK19" i="53"/>
  <c r="AJ19" i="53"/>
  <c r="AK18" i="53"/>
  <c r="AJ18" i="53"/>
  <c r="AK17" i="53"/>
  <c r="AJ17" i="53"/>
  <c r="AK16" i="53"/>
  <c r="AJ16" i="53"/>
  <c r="AK15" i="53"/>
  <c r="AJ15" i="53"/>
  <c r="AK14" i="53"/>
  <c r="AJ14" i="53"/>
  <c r="AK13" i="53"/>
  <c r="AJ13" i="53"/>
  <c r="AK12" i="53"/>
  <c r="AJ12" i="53"/>
  <c r="AK11" i="53"/>
  <c r="AJ11" i="53"/>
  <c r="AK10" i="53"/>
  <c r="AJ10" i="53"/>
  <c r="AK9" i="53"/>
  <c r="AJ9" i="53"/>
  <c r="AK8" i="53"/>
  <c r="AJ8" i="53"/>
  <c r="AK7" i="53"/>
  <c r="AJ7" i="53"/>
  <c r="AK6" i="53"/>
  <c r="AJ6" i="53"/>
  <c r="AK20" i="54"/>
  <c r="AJ20" i="54"/>
  <c r="AI20" i="54"/>
  <c r="AK19" i="54"/>
  <c r="AJ19" i="54"/>
  <c r="AI19" i="54"/>
  <c r="AK18" i="54"/>
  <c r="AJ18" i="54"/>
  <c r="AI18" i="54"/>
  <c r="AK17" i="54"/>
  <c r="AJ17" i="54"/>
  <c r="AI17" i="54"/>
  <c r="AK16" i="54"/>
  <c r="AJ16" i="54"/>
  <c r="AI16" i="54"/>
  <c r="AK15" i="54"/>
  <c r="AJ15" i="54"/>
  <c r="AI15" i="54"/>
  <c r="AK14" i="54"/>
  <c r="AJ14" i="54"/>
  <c r="AI14" i="54"/>
  <c r="AK13" i="54"/>
  <c r="AJ13" i="54"/>
  <c r="AI13" i="54"/>
  <c r="AK12" i="54"/>
  <c r="AJ12" i="54"/>
  <c r="AI12" i="54"/>
  <c r="AK11" i="54"/>
  <c r="AJ11" i="54"/>
  <c r="AI11" i="54"/>
  <c r="AK10" i="54"/>
  <c r="AJ10" i="54"/>
  <c r="AI10" i="54"/>
  <c r="AK9" i="54"/>
  <c r="AJ9" i="54"/>
  <c r="AI9" i="54"/>
  <c r="AK8" i="54"/>
  <c r="AJ8" i="54"/>
  <c r="AI8" i="54"/>
  <c r="AK7" i="54"/>
  <c r="AJ7" i="54"/>
  <c r="AI7" i="54"/>
  <c r="AK6" i="54"/>
  <c r="AJ6" i="54"/>
  <c r="AI6" i="54"/>
  <c r="AK5" i="54"/>
  <c r="AJ5" i="54"/>
  <c r="AI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AC64" i="13"/>
  <c r="AC75" i="13" s="1"/>
  <c r="AB64" i="13"/>
  <c r="AA64" i="13"/>
  <c r="Z64" i="13"/>
  <c r="Y64" i="13"/>
  <c r="X64" i="13"/>
  <c r="X75" i="13" s="1"/>
  <c r="W64" i="13"/>
  <c r="V64" i="13"/>
  <c r="U64" i="13"/>
  <c r="U75" i="13" s="1"/>
  <c r="T64" i="13"/>
  <c r="S64" i="13"/>
  <c r="R64" i="13"/>
  <c r="Q64" i="13"/>
  <c r="P64" i="13"/>
  <c r="P75" i="13" s="1"/>
  <c r="O64" i="13"/>
  <c r="O75" i="13" s="1"/>
  <c r="N64" i="13"/>
  <c r="M64" i="13"/>
  <c r="M75" i="13" s="1"/>
  <c r="L64" i="13"/>
  <c r="K64" i="13"/>
  <c r="J64" i="13"/>
  <c r="I64" i="13"/>
  <c r="H64" i="13"/>
  <c r="H75" i="13" s="1"/>
  <c r="G64" i="13"/>
  <c r="F64" i="13"/>
  <c r="E64" i="13"/>
  <c r="E75" i="13" s="1"/>
  <c r="C64" i="13"/>
  <c r="AC52" i="13"/>
  <c r="AB52" i="13"/>
  <c r="AA52" i="13"/>
  <c r="Z52" i="13"/>
  <c r="Y52" i="13"/>
  <c r="X52" i="13"/>
  <c r="W52" i="13"/>
  <c r="W75" i="13" s="1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G75" i="13" s="1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J75" i="13" l="1"/>
  <c r="Z75" i="13"/>
  <c r="C75" i="13"/>
  <c r="L75" i="13"/>
  <c r="T75" i="13"/>
  <c r="AB75" i="13"/>
  <c r="F75" i="13"/>
  <c r="N75" i="13"/>
  <c r="V75" i="13"/>
  <c r="I75" i="13"/>
  <c r="Q75" i="13"/>
  <c r="Y75" i="13"/>
  <c r="R75" i="13"/>
  <c r="K75" i="13"/>
  <c r="S75" i="13"/>
  <c r="AA75" i="13"/>
  <c r="V18" i="13"/>
  <c r="V35" i="13" s="1"/>
  <c r="N5" i="13"/>
  <c r="N35" i="13" s="1"/>
  <c r="H5" i="13"/>
  <c r="P5" i="13"/>
  <c r="X5" i="13"/>
  <c r="X35" i="13" s="1"/>
  <c r="E5" i="13"/>
  <c r="M5" i="13"/>
  <c r="AC5" i="13"/>
  <c r="J5" i="13"/>
  <c r="J35" i="13" s="1"/>
  <c r="R5" i="13"/>
  <c r="R35" i="13" s="1"/>
  <c r="Z5" i="13"/>
  <c r="AA18" i="13"/>
  <c r="AA35" i="13" s="1"/>
  <c r="H18" i="13"/>
  <c r="P18" i="13"/>
  <c r="P35" i="13" s="1"/>
  <c r="X18" i="13"/>
  <c r="E18" i="13"/>
  <c r="M18" i="13"/>
  <c r="M35" i="13" s="1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K35" i="13" s="1"/>
  <c r="S18" i="13"/>
  <c r="S35" i="13" s="1"/>
  <c r="F18" i="13"/>
  <c r="F35" i="13" s="1"/>
  <c r="C5" i="13"/>
  <c r="C18" i="13"/>
  <c r="AB35" i="13"/>
  <c r="AC35" i="13"/>
  <c r="G35" i="13"/>
  <c r="W35" i="13"/>
  <c r="E35" i="13" l="1"/>
  <c r="C35" i="13"/>
  <c r="Z35" i="13"/>
  <c r="H35" i="13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L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K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l="1"/>
  <c r="K18" i="29" s="1"/>
  <c r="O48" i="32"/>
  <c r="W48" i="32"/>
  <c r="S48" i="32"/>
  <c r="Y11" i="29"/>
  <c r="Y18" i="29" s="1"/>
  <c r="Z18" i="29"/>
  <c r="P11" i="29"/>
  <c r="P18" i="29" s="1"/>
  <c r="AB11" i="29"/>
  <c r="AB18" i="29" s="1"/>
  <c r="V34" i="51"/>
  <c r="Q11" i="29"/>
  <c r="Q18" i="29" s="1"/>
  <c r="S11" i="29"/>
  <c r="S18" i="29" s="1"/>
  <c r="N11" i="29"/>
  <c r="N18" i="29" s="1"/>
  <c r="V11" i="29"/>
  <c r="V18" i="29" s="1"/>
  <c r="R11" i="29"/>
  <c r="R18" i="29" s="1"/>
  <c r="L11" i="29"/>
  <c r="L18" i="29" s="1"/>
  <c r="T11" i="29"/>
  <c r="T18" i="29" s="1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L10" i="18"/>
  <c r="AK12" i="18"/>
  <c r="AK9" i="18"/>
  <c r="AK10" i="18" s="1"/>
  <c r="AK6" i="18"/>
  <c r="Y34" i="51"/>
  <c r="M34" i="51"/>
  <c r="AK5" i="18"/>
  <c r="AK11" i="18"/>
  <c r="X11" i="29"/>
  <c r="X18" i="29" s="1"/>
  <c r="AK7" i="18" l="1"/>
  <c r="AK13" i="18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<sst xmlns="http://schemas.openxmlformats.org/spreadsheetml/2006/main" count="4021" uniqueCount="418">
  <si>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</si>
  <si>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</si>
  <si>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</si>
  <si>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</si>
  <si>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</si>
  <si>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</si>
  <si>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</si>
  <si>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</si>
  <si>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</si>
  <si>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</si>
  <si>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</si>
  <si>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</si>
  <si>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</si>
  <si>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</si>
  <si>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</si>
  <si>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</si>
  <si>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</si>
  <si>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</si>
  <si>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</si>
  <si>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</si>
  <si>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</si>
  <si>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</si>
  <si>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</si>
  <si>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</si>
  <si>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</si>
  <si>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</si>
  <si>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</si>
  <si>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</si>
  <si>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</si>
  <si>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</si>
  <si>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</si>
  <si>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</si>
  <si>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</si>
  <si>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</si>
  <si>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</si>
  <si>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</si>
  <si>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</si>
  <si>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</si>
  <si>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</si>
  <si>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</si>
  <si>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</si>
  <si>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</si>
  <si>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</si>
  <si>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</si>
  <si>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</si>
  <si>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</si>
  <si>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</si>
  <si>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</si>
  <si>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</si>
  <si>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</si>
  <si>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</si>
  <si>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</si>
  <si>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</si>
  <si>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</si>
  <si>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</si>
  <si>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</si>
  <si>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</si>
  <si>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</si>
  <si>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</si>
  <si>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</si>
  <si>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</si>
  <si>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</si>
  <si>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</si>
  <si>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</si>
  <si>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</si>
  <si>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</si>
  <si>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</si>
  <si>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</si>
  <si>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</si>
  <si>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</si>
  <si>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</si>
  <si>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</si>
  <si>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</si>
  <si>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</si>
  <si>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</si>
  <si>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</si>
  <si>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</si>
  <si>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</si>
  <si>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</si>
  <si>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</si>
  <si>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</si>
  <si>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</si>
  <si>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</si>
  <si>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</si>
  <si>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</si>
  <si>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</si>
  <si>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</si>
  <si>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</si>
  <si>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</si>
  <si>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</si>
  <si>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</si>
  <si>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</si>
  <si>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</si>
  <si>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</si>
  <si>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</si>
  <si>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</si>
  <si>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</si>
  <si>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</si>
  <si>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</si>
  <si>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</si>
  <si>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</si>
  <si>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</si>
  <si>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</si>
  <si>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</si>
  <si>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</si>
  <si>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</si>
  <si>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</si>
  <si>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</si>
  <si>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</si>
  <si>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</si>
  <si>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</si>
  <si>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</si>
  <si>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</si>
  <si>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</si>
  <si>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</si>
  <si>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</si>
  <si>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</si>
  <si>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</si>
  <si>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</si>
  <si>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</si>
  <si>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</si>
  <si>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</si>
  <si>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</si>
  <si>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</si>
  <si>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</si>
  <si>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</si>
  <si>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</si>
  <si>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</si>
  <si>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</si>
  <si>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</si>
  <si>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</si>
  <si>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</si>
  <si>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</si>
  <si>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</si>
  <si>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</si>
  <si>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</si>
  <si>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</si>
  <si>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</si>
  <si>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</si>
  <si>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</si>
  <si>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</si>
  <si>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</si>
  <si>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</si>
  <si>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</si>
  <si>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</si>
  <si>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</si>
  <si>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</si>
  <si>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</si>
  <si>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</si>
  <si>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</si>
  <si>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</si>
  <si>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</si>
  <si>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</si>
  <si>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</si>
  <si>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</si>
  <si>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</si>
  <si>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</si>
  <si>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</si>
  <si>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</si>
  <si>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</si>
  <si>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</si>
  <si>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</si>
  <si>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</si>
  <si>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</si>
  <si>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</si>
  <si>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</si>
  <si>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</si>
  <si>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</si>
  <si>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</si>
  <si>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</si>
  <si>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</si>
  <si>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</si>
  <si>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</si>
  <si>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</si>
  <si>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</si>
  <si>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</si>
  <si>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</si>
  <si>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</si>
  <si>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</si>
  <si>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</si>
  <si>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</si>
  <si>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</si>
  <si>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</si>
  <si>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</si>
  <si>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</si>
  <si>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</si>
  <si>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</si>
  <si>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</si>
  <si>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</si>
  <si>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</si>
  <si>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</si>
  <si>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</si>
  <si>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</si>
  <si>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</si>
  <si>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</si>
  <si>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</si>
  <si>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</si>
  <si>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</si>
  <si>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</si>
  <si>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</si>
  <si>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</si>
  <si>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</si>
  <si>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</si>
  <si>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</si>
  <si>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</si>
  <si>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</si>
  <si>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</si>
  <si>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</si>
  <si>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</si>
  <si>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</si>
  <si>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</si>
  <si>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</si>
  <si>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</si>
  <si>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</si>
  <si>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</si>
  <si>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</si>
  <si>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</si>
  <si>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</si>
  <si>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</si>
  <si>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</si>
  <si>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</si>
  <si>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</si>
  <si>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</si>
  <si>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</si>
  <si>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</si>
  <si>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</si>
  <si>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</si>
  <si>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</si>
  <si>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</si>
  <si>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</si>
  <si>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</si>
  <si>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</si>
  <si>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</si>
  <si>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</si>
  <si>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</si>
  <si>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</si>
  <si>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</si>
  <si>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</si>
  <si>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</si>
  <si>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</si>
  <si>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</si>
  <si>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</si>
  <si>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</si>
  <si>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</si>
  <si>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</si>
  <si>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</si>
  <si>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</si>
  <si>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</si>
  <si>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</si>
  <si>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</si>
  <si>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</si>
  <si>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</si>
  <si>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</si>
  <si>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</si>
  <si>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</si>
  <si>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</si>
  <si>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</si>
  <si>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</si>
  <si>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</si>
  <si>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</si>
  <si>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</si>
  <si>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</si>
  <si>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</si>
  <si>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</si>
  <si>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</si>
  <si>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</si>
  <si>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</si>
  <si>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</si>
  <si>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</si>
  <si>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</si>
  <si>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</si>
  <si>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</si>
  <si>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</si>
  <si>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</si>
  <si>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</si>
  <si>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</si>
  <si>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</si>
  <si>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</si>
  <si>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</si>
  <si>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</si>
  <si>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</si>
  <si>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</si>
  <si>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</si>
  <si>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</si>
  <si>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</si>
  <si>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</si>
  <si>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</si>
  <si>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</si>
  <si>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</si>
  <si>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</si>
  <si>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</si>
  <si>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</si>
  <si>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</si>
  <si>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</si>
  <si>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</si>
  <si>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</si>
  <si>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</si>
  <si>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</si>
  <si>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</si>
  <si>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</si>
  <si>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</si>
  <si>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</si>
  <si>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</si>
  <si>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</si>
  <si>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</si>
  <si>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</si>
  <si>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</si>
  <si>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</si>
  <si>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</si>
  <si>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</si>
  <si>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</si>
  <si>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</si>
  <si>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</si>
  <si>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</si>
  <si>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</si>
  <si>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</si>
  <si>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</si>
  <si>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</si>
  <si>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</si>
  <si>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</si>
  <si>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</si>
  <si>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</si>
  <si>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</si>
  <si>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</si>
  <si>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</si>
  <si>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</si>
  <si>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</si>
  <si>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</si>
  <si>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</si>
  <si>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</si>
  <si>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</si>
  <si>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</si>
  <si>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</si>
  <si>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</si>
  <si>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 LTM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</si>
  <si>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</si>
  <si>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</si>
  <si>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</si>
  <si>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</si>
  <si>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</si>
  <si>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</si>
  <si>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</si>
  <si>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</si>
  <si>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</si>
  <si>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</si>
  <si>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</si>
  <si>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</si>
  <si>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</si>
  <si>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</si>
  <si>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</si>
  <si>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</si>
  <si>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</si>
  <si>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</si>
  <si>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</si>
  <si>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</si>
  <si>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</si>
  <si>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</si>
  <si>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</si>
  <si>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</si>
  <si>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</si>
  <si>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</si>
  <si>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</si>
  <si>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</si>
  <si>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</si>
  <si>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</si>
  <si>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</si>
  <si>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</si>
  <si>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</si>
  <si>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</si>
  <si>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</si>
  <si>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</si>
  <si>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</si>
  <si>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</si>
  <si>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</si>
  <si>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</si>
  <si>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</si>
  <si>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</si>
  <si>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</si>
  <si>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</si>
  <si>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</si>
  <si>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</si>
  <si>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</si>
  <si>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</si>
  <si>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</si>
  <si>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</si>
  <si>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</si>
  <si>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</si>
  <si>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</si>
  <si>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</si>
  <si>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</si>
  <si>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</si>
  <si>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</si>
  <si>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</si>
  <si>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</si>
  <si>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</si>
  <si>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</si>
  <si>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</si>
  <si>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</si>
  <si>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</si>
  <si>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</si>
  <si>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</si>
  <si>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</si>
  <si>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</si>
  <si>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</si>
  <si>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</si>
  <si>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</si>
  <si>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</si>
  <si>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</si>
  <si>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</si>
  <si>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</si>
  <si>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</si>
  <si>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</si>
  <si>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</si>
  <si>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</si>
  <si>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</si>
  <si>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</si>
  <si>
    <t>2Q25</t>
  </si>
  <si>
    <t>3Q25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</si>
</sst>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6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14" fontId="52" fillId="0" borderId="23" xfId="0" applyNumberFormat="1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77" fillId="37" borderId="21" xfId="0" applyNumberFormat="1" applyFont="1" applyFill="1" applyBorder="1" applyAlignment="1">
      <alignment horizontal="center"/>
    </xf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74" fillId="36" borderId="0" xfId="0" applyFont="1" applyFill="1" applyAlignment="1">
      <alignment horizontal="right" vertical="center" wrapText="1"/>
    </xf>
    <xf numFmtId="181" fontId="52" fillId="0" borderId="0" xfId="1" applyNumberFormat="1" applyFont="1" applyFill="1" applyAlignment="1">
      <alignment horizontal="right" vertical="center"/>
    </xf>
    <xf numFmtId="181" fontId="52" fillId="0" borderId="0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right" vertical="center"/>
    </xf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zoomScale="80" zoomScaleNormal="80" workbookViewId="0"/>
  </sheetViews>
  <sheetFormatPr defaultColWidth="0" defaultRowHeight="15" customHeight="1" zeroHeight="1"/>
  <cols>
    <col min="1" max="15" width="9.140625" style="349" customWidth="1"/>
    <col min="16" max="16384" width="9.140625" style="349" hidden="1"/>
  </cols>
  <sheetData>
    <row r="1" spans="2:14"/>
    <row r="2" spans="2:14">
      <c r="B2"/>
      <c r="C2"/>
      <c r="D2"/>
      <c r="E2"/>
      <c r="F2"/>
      <c r="G2"/>
      <c r="H2"/>
      <c r="I2"/>
      <c r="J2"/>
      <c r="K2"/>
      <c r="L2"/>
      <c r="M2"/>
      <c r="N2"/>
    </row>
    <row r="3" spans="2:14">
      <c r="B3"/>
      <c r="C3"/>
      <c r="D3"/>
      <c r="E3"/>
      <c r="F3"/>
      <c r="G3"/>
      <c r="H3"/>
      <c r="I3"/>
      <c r="J3"/>
      <c r="K3"/>
      <c r="L3"/>
      <c r="M3"/>
      <c r="N3"/>
    </row>
    <row r="4" spans="2:14">
      <c r="B4"/>
      <c r="C4"/>
      <c r="D4"/>
      <c r="E4"/>
      <c r="F4"/>
      <c r="G4"/>
      <c r="H4"/>
      <c r="I4"/>
      <c r="J4"/>
      <c r="K4"/>
      <c r="L4"/>
      <c r="M4"/>
      <c r="N4"/>
    </row>
    <row r="5" spans="2:14">
      <c r="B5"/>
      <c r="C5"/>
      <c r="D5"/>
      <c r="E5"/>
      <c r="F5"/>
      <c r="G5"/>
      <c r="H5"/>
      <c r="I5"/>
      <c r="J5"/>
      <c r="K5"/>
      <c r="L5"/>
      <c r="M5"/>
      <c r="N5"/>
    </row>
    <row r="6" spans="2:14">
      <c r="B6"/>
      <c r="C6"/>
      <c r="D6"/>
      <c r="E6"/>
      <c r="F6"/>
      <c r="G6"/>
      <c r="H6"/>
      <c r="I6"/>
      <c r="J6"/>
      <c r="K6"/>
      <c r="L6"/>
      <c r="M6"/>
      <c r="N6"/>
    </row>
    <row r="7" spans="2:14">
      <c r="B7"/>
      <c r="C7"/>
      <c r="D7"/>
      <c r="E7"/>
      <c r="F7"/>
      <c r="G7"/>
      <c r="H7"/>
      <c r="I7"/>
      <c r="J7"/>
      <c r="K7"/>
      <c r="L7"/>
      <c r="M7"/>
      <c r="N7"/>
    </row>
    <row r="8" spans="2:14">
      <c r="B8"/>
      <c r="C8"/>
      <c r="D8"/>
      <c r="E8"/>
      <c r="F8"/>
      <c r="G8"/>
      <c r="H8"/>
      <c r="I8"/>
      <c r="J8"/>
      <c r="K8"/>
      <c r="L8"/>
      <c r="M8"/>
      <c r="N8"/>
    </row>
    <row r="9" spans="2:14">
      <c r="B9"/>
      <c r="C9"/>
      <c r="D9"/>
      <c r="E9"/>
      <c r="F9"/>
      <c r="G9"/>
      <c r="H9"/>
      <c r="I9"/>
      <c r="J9"/>
      <c r="K9"/>
      <c r="L9"/>
      <c r="M9"/>
      <c r="N9"/>
    </row>
    <row r="10" spans="2:1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G18"/>
  <sheetViews>
    <sheetView showGridLines="0" zoomScale="90" zoomScaleNormal="90" workbookViewId="0">
      <pane xSplit="2" ySplit="4" topLeftCell="Q5" activePane="bottomRight" state="frozen"/>
      <selection pane="topRight" activeCell="C1" sqref="C1"/>
      <selection pane="bottomLeft" activeCell="A5" sqref="A5"/>
      <selection pane="bottomRight" activeCell="B3" sqref="B3"/>
    </sheetView>
  </sheetViews>
  <sheetFormatPr defaultRowHeight="15" customHeight="1" outlineLevelCol="1"/>
  <cols>
    <col min="1" max="1" width="1.7109375" customWidth="1"/>
    <col min="2" max="2" width="20.7109375" customWidth="1"/>
    <col min="3" max="10" width="12.7109375" hidden="1" customWidth="1" outlineLevel="1"/>
    <col min="11" max="11" width="12.7109375" hidden="1" customWidth="1" outlineLevel="1" collapsed="1"/>
    <col min="12" max="14" width="12.7109375" hidden="1" customWidth="1" outlineLevel="1"/>
    <col min="15" max="15" width="12.7109375" customWidth="1" collapsed="1"/>
    <col min="16" max="24" width="12.7109375" customWidth="1"/>
    <col min="25" max="25" width="10.42578125" customWidth="1"/>
    <col min="26" max="26" width="10.42578125" bestFit="1" customWidth="1"/>
    <col min="27" max="27" width="10.140625" bestFit="1" customWidth="1"/>
  </cols>
  <sheetData>
    <row r="1" spans="2:33" ht="18.75">
      <c r="B1" s="350" t="s">
        <v>87</v>
      </c>
    </row>
    <row r="2" spans="2:33">
      <c r="B2" s="211" t="s">
        <v>378</v>
      </c>
    </row>
    <row r="3" spans="2:33" ht="9" customHeight="1">
      <c r="B3" s="3"/>
    </row>
    <row r="4" spans="2:33">
      <c r="B4" s="224" t="s">
        <v>401</v>
      </c>
      <c r="C4" s="225" t="s">
        <v>150</v>
      </c>
      <c r="D4" s="225" t="s">
        <v>151</v>
      </c>
      <c r="E4" s="225" t="s">
        <v>152</v>
      </c>
      <c r="F4" s="225" t="s">
        <v>206</v>
      </c>
      <c r="G4" s="225" t="s">
        <v>207</v>
      </c>
      <c r="H4" s="225" t="s">
        <v>208</v>
      </c>
      <c r="I4" s="225" t="s">
        <v>209</v>
      </c>
      <c r="J4" s="225" t="s">
        <v>153</v>
      </c>
      <c r="K4" s="225" t="s">
        <v>95</v>
      </c>
      <c r="L4" s="225" t="s">
        <v>96</v>
      </c>
      <c r="M4" s="225" t="s">
        <v>97</v>
      </c>
      <c r="N4" s="225" t="s">
        <v>98</v>
      </c>
      <c r="O4" s="225" t="s">
        <v>99</v>
      </c>
      <c r="P4" s="225" t="s">
        <v>244</v>
      </c>
      <c r="Q4" s="225" t="s">
        <v>250</v>
      </c>
      <c r="R4" s="225" t="s">
        <v>252</v>
      </c>
      <c r="S4" s="225" t="s">
        <v>258</v>
      </c>
      <c r="T4" s="225" t="s">
        <v>263</v>
      </c>
      <c r="U4" s="225" t="s">
        <v>265</v>
      </c>
      <c r="V4" s="225" t="s">
        <v>268</v>
      </c>
      <c r="W4" s="225" t="s">
        <v>276</v>
      </c>
      <c r="X4" s="225" t="s">
        <v>289</v>
      </c>
      <c r="Y4" s="225" t="s">
        <v>294</v>
      </c>
      <c r="Z4" s="225" t="s">
        <v>297</v>
      </c>
      <c r="AA4" s="225" t="s">
        <v>304</v>
      </c>
      <c r="AB4" s="225" t="s">
        <v>306</v>
      </c>
      <c r="AC4" s="225" t="s">
        <v>330</v>
      </c>
      <c r="AD4" s="225" t="s">
        <v>411</v>
      </c>
      <c r="AE4" s="225" t="s">
        <v>415</v>
      </c>
      <c r="AF4" s="225" t="s">
        <v>416</v>
      </c>
      <c r="AG4" s="225" t="s">
        <v>417</v>
      </c>
    </row>
    <row r="5" spans="2:33" ht="16.5" customHeight="1">
      <c r="B5" s="226" t="s">
        <v>290</v>
      </c>
      <c r="C5" s="227" t="s">
        <v>336</v>
      </c>
      <c r="D5" s="227" t="s">
        <v>336</v>
      </c>
      <c r="E5" s="227" t="s">
        <v>336</v>
      </c>
      <c r="F5" s="227" t="s">
        <v>336</v>
      </c>
      <c r="G5" s="227" t="s">
        <v>336</v>
      </c>
      <c r="H5" s="227" t="s">
        <v>336</v>
      </c>
      <c r="I5" s="227" t="s">
        <v>336</v>
      </c>
      <c r="J5" s="227" t="s">
        <v>336</v>
      </c>
      <c r="K5" s="228">
        <f t="shared" ref="K5:X5" si="0">SUM(K6:K8)</f>
        <v>120447</v>
      </c>
      <c r="L5" s="228">
        <f t="shared" si="0"/>
        <v>113654</v>
      </c>
      <c r="M5" s="228">
        <f t="shared" si="0"/>
        <v>114257</v>
      </c>
      <c r="N5" s="228">
        <f t="shared" si="0"/>
        <v>108827</v>
      </c>
      <c r="O5" s="228">
        <f t="shared" si="0"/>
        <v>133791</v>
      </c>
      <c r="P5" s="228">
        <f t="shared" si="0"/>
        <v>316334</v>
      </c>
      <c r="Q5" s="228">
        <f t="shared" si="0"/>
        <v>306700</v>
      </c>
      <c r="R5" s="228">
        <f t="shared" si="0"/>
        <v>318323</v>
      </c>
      <c r="S5" s="228">
        <f t="shared" si="0"/>
        <v>330108</v>
      </c>
      <c r="T5" s="228">
        <f t="shared" si="0"/>
        <v>326535</v>
      </c>
      <c r="U5" s="228">
        <f t="shared" si="0"/>
        <v>327002</v>
      </c>
      <c r="V5" s="228">
        <f t="shared" si="0"/>
        <v>331812</v>
      </c>
      <c r="W5" s="228">
        <f t="shared" si="0"/>
        <v>348516</v>
      </c>
      <c r="X5" s="228">
        <f t="shared" si="0"/>
        <v>353218</v>
      </c>
      <c r="Y5" s="228">
        <f t="shared" ref="Y5:Z5" si="1">SUM(Y6:Y8)</f>
        <v>334326</v>
      </c>
      <c r="Z5" s="228">
        <f t="shared" si="1"/>
        <v>343168</v>
      </c>
      <c r="AA5" s="228">
        <v>336828</v>
      </c>
      <c r="AB5" s="228">
        <f>SUM(AB6:AB8)</f>
        <v>342307</v>
      </c>
      <c r="AC5" s="228">
        <v>323127</v>
      </c>
      <c r="AD5" s="228">
        <f>SUM(AD6:AD8)</f>
        <v>324846</v>
      </c>
      <c r="AE5" s="228">
        <f>SUM(AE6:AE8)</f>
        <v>334069</v>
      </c>
      <c r="AF5" s="228">
        <v>332865</v>
      </c>
      <c r="AG5" s="228">
        <v>312408</v>
      </c>
    </row>
    <row r="6" spans="2:33" ht="16.5" customHeight="1">
      <c r="B6" s="229" t="s">
        <v>260</v>
      </c>
      <c r="C6" s="230" t="s">
        <v>336</v>
      </c>
      <c r="D6" s="230" t="s">
        <v>336</v>
      </c>
      <c r="E6" s="230" t="s">
        <v>336</v>
      </c>
      <c r="F6" s="230" t="s">
        <v>336</v>
      </c>
      <c r="G6" s="230" t="s">
        <v>336</v>
      </c>
      <c r="H6" s="230" t="s">
        <v>336</v>
      </c>
      <c r="I6" s="230" t="s">
        <v>336</v>
      </c>
      <c r="J6" s="230" t="s">
        <v>336</v>
      </c>
      <c r="K6" s="231">
        <v>118481</v>
      </c>
      <c r="L6" s="231">
        <v>111068</v>
      </c>
      <c r="M6" s="231">
        <v>111582</v>
      </c>
      <c r="N6" s="231">
        <v>106120</v>
      </c>
      <c r="O6" s="231">
        <v>125158</v>
      </c>
      <c r="P6" s="231">
        <v>247638</v>
      </c>
      <c r="Q6" s="231">
        <v>239722</v>
      </c>
      <c r="R6" s="231">
        <v>232890</v>
      </c>
      <c r="S6" s="231">
        <v>239282</v>
      </c>
      <c r="T6" s="231">
        <v>224013</v>
      </c>
      <c r="U6" s="231">
        <v>221827</v>
      </c>
      <c r="V6" s="231">
        <v>213697</v>
      </c>
      <c r="W6" s="231">
        <v>229419</v>
      </c>
      <c r="X6" s="231">
        <v>220287</v>
      </c>
      <c r="Y6" s="231">
        <v>213334</v>
      </c>
      <c r="Z6" s="231">
        <v>205273</v>
      </c>
      <c r="AA6" s="231">
        <v>208939</v>
      </c>
      <c r="AB6" s="231">
        <v>202681</v>
      </c>
      <c r="AC6" s="231">
        <v>196647</v>
      </c>
      <c r="AD6" s="231">
        <v>191351</v>
      </c>
      <c r="AE6" s="231">
        <v>207429</v>
      </c>
      <c r="AF6" s="231">
        <v>199991</v>
      </c>
      <c r="AG6" s="231">
        <v>194838</v>
      </c>
    </row>
    <row r="7" spans="2:33" ht="16.5" customHeight="1">
      <c r="B7" s="229" t="s">
        <v>218</v>
      </c>
      <c r="C7" s="230" t="s">
        <v>336</v>
      </c>
      <c r="D7" s="230" t="s">
        <v>336</v>
      </c>
      <c r="E7" s="230" t="s">
        <v>336</v>
      </c>
      <c r="F7" s="230" t="s">
        <v>336</v>
      </c>
      <c r="G7" s="230" t="s">
        <v>336</v>
      </c>
      <c r="H7" s="230" t="s">
        <v>336</v>
      </c>
      <c r="I7" s="230" t="s">
        <v>336</v>
      </c>
      <c r="J7" s="230" t="s">
        <v>336</v>
      </c>
      <c r="K7" s="231">
        <v>381</v>
      </c>
      <c r="L7" s="231">
        <v>441</v>
      </c>
      <c r="M7" s="231">
        <v>232</v>
      </c>
      <c r="N7" s="231">
        <v>283</v>
      </c>
      <c r="O7" s="231">
        <v>3793</v>
      </c>
      <c r="P7" s="231">
        <v>58711</v>
      </c>
      <c r="Q7" s="231">
        <v>57117</v>
      </c>
      <c r="R7" s="231">
        <v>75506</v>
      </c>
      <c r="S7" s="231">
        <v>80072</v>
      </c>
      <c r="T7" s="231">
        <v>91503</v>
      </c>
      <c r="U7" s="231">
        <v>94371</v>
      </c>
      <c r="V7" s="231">
        <v>107278</v>
      </c>
      <c r="W7" s="231">
        <v>107176</v>
      </c>
      <c r="X7" s="231">
        <v>120893</v>
      </c>
      <c r="Y7" s="231">
        <v>109547</v>
      </c>
      <c r="Z7" s="231">
        <v>126361</v>
      </c>
      <c r="AA7" s="231">
        <v>115906</v>
      </c>
      <c r="AB7" s="231">
        <v>127408</v>
      </c>
      <c r="AC7" s="231">
        <v>114854</v>
      </c>
      <c r="AD7" s="231">
        <v>121879</v>
      </c>
      <c r="AE7" s="231">
        <v>114564</v>
      </c>
      <c r="AF7" s="231">
        <v>120681</v>
      </c>
      <c r="AG7" s="231">
        <v>105349</v>
      </c>
    </row>
    <row r="8" spans="2:33" ht="16.5" customHeight="1">
      <c r="B8" s="229" t="s">
        <v>261</v>
      </c>
      <c r="C8" s="230" t="s">
        <v>336</v>
      </c>
      <c r="D8" s="230" t="s">
        <v>336</v>
      </c>
      <c r="E8" s="230" t="s">
        <v>336</v>
      </c>
      <c r="F8" s="230" t="s">
        <v>336</v>
      </c>
      <c r="G8" s="230" t="s">
        <v>336</v>
      </c>
      <c r="H8" s="230" t="s">
        <v>336</v>
      </c>
      <c r="I8" s="230" t="s">
        <v>336</v>
      </c>
      <c r="J8" s="230" t="s">
        <v>336</v>
      </c>
      <c r="K8" s="231">
        <v>1585</v>
      </c>
      <c r="L8" s="231">
        <v>2145</v>
      </c>
      <c r="M8" s="231">
        <v>2443</v>
      </c>
      <c r="N8" s="231">
        <v>2424</v>
      </c>
      <c r="O8" s="231">
        <v>4840</v>
      </c>
      <c r="P8" s="231">
        <v>9985</v>
      </c>
      <c r="Q8" s="231">
        <v>9861</v>
      </c>
      <c r="R8" s="231">
        <v>9927</v>
      </c>
      <c r="S8" s="231">
        <v>10754</v>
      </c>
      <c r="T8" s="231">
        <v>11019</v>
      </c>
      <c r="U8" s="231">
        <v>10804</v>
      </c>
      <c r="V8" s="231">
        <v>10837</v>
      </c>
      <c r="W8" s="231">
        <v>11921</v>
      </c>
      <c r="X8" s="231">
        <v>12038</v>
      </c>
      <c r="Y8" s="231">
        <v>11445</v>
      </c>
      <c r="Z8" s="231">
        <v>11534</v>
      </c>
      <c r="AA8" s="231">
        <v>11983</v>
      </c>
      <c r="AB8" s="231">
        <v>12218</v>
      </c>
      <c r="AC8" s="231">
        <v>11626</v>
      </c>
      <c r="AD8" s="231">
        <v>11616</v>
      </c>
      <c r="AE8" s="231">
        <v>12076</v>
      </c>
      <c r="AF8" s="231">
        <v>12193</v>
      </c>
      <c r="AG8" s="231">
        <v>12221</v>
      </c>
    </row>
    <row r="9" spans="2:33" ht="16.5" customHeight="1">
      <c r="B9" s="232" t="s">
        <v>243</v>
      </c>
      <c r="C9" s="233" t="s">
        <v>336</v>
      </c>
      <c r="D9" s="233" t="s">
        <v>336</v>
      </c>
      <c r="E9" s="233" t="s">
        <v>336</v>
      </c>
      <c r="F9" s="233" t="s">
        <v>336</v>
      </c>
      <c r="G9" s="233" t="s">
        <v>336</v>
      </c>
      <c r="H9" s="233" t="s">
        <v>336</v>
      </c>
      <c r="I9" s="233" t="s">
        <v>336</v>
      </c>
      <c r="J9" s="233" t="s">
        <v>336</v>
      </c>
      <c r="K9" s="234">
        <f t="shared" ref="K9:Z9" si="2">SUM(K10:K10)</f>
        <v>1409</v>
      </c>
      <c r="L9" s="234">
        <f t="shared" si="2"/>
        <v>1358</v>
      </c>
      <c r="M9" s="234">
        <f t="shared" si="2"/>
        <v>1420</v>
      </c>
      <c r="N9" s="234">
        <f t="shared" si="2"/>
        <v>1405</v>
      </c>
      <c r="O9" s="234">
        <f t="shared" si="2"/>
        <v>1822</v>
      </c>
      <c r="P9" s="234">
        <f t="shared" si="2"/>
        <v>3930</v>
      </c>
      <c r="Q9" s="234">
        <f t="shared" si="2"/>
        <v>3862</v>
      </c>
      <c r="R9" s="234">
        <f t="shared" si="2"/>
        <v>2698</v>
      </c>
      <c r="S9" s="234">
        <f t="shared" si="2"/>
        <v>2701</v>
      </c>
      <c r="T9" s="234">
        <f t="shared" si="2"/>
        <v>2651</v>
      </c>
      <c r="U9" s="234">
        <f t="shared" si="2"/>
        <v>2542</v>
      </c>
      <c r="V9" s="234">
        <f t="shared" si="2"/>
        <v>2159</v>
      </c>
      <c r="W9" s="234">
        <f t="shared" si="2"/>
        <v>1864</v>
      </c>
      <c r="X9" s="234">
        <f t="shared" si="2"/>
        <v>1848</v>
      </c>
      <c r="Y9" s="234">
        <f t="shared" si="2"/>
        <v>1914</v>
      </c>
      <c r="Z9" s="234">
        <f t="shared" si="2"/>
        <v>2080</v>
      </c>
      <c r="AA9" s="234">
        <v>2025</v>
      </c>
      <c r="AB9" s="234">
        <f>AB10</f>
        <v>1997</v>
      </c>
      <c r="AC9" s="234">
        <v>1707</v>
      </c>
      <c r="AD9" s="234">
        <f>AD10</f>
        <v>1718</v>
      </c>
      <c r="AE9" s="234">
        <f>AE10</f>
        <v>1853</v>
      </c>
      <c r="AF9" s="234">
        <v>1847</v>
      </c>
      <c r="AG9" s="234">
        <v>1580</v>
      </c>
    </row>
    <row r="10" spans="2:33" ht="16.5" customHeight="1">
      <c r="B10" s="229" t="s">
        <v>260</v>
      </c>
      <c r="C10" s="230" t="s">
        <v>336</v>
      </c>
      <c r="D10" s="230" t="s">
        <v>336</v>
      </c>
      <c r="E10" s="230" t="s">
        <v>336</v>
      </c>
      <c r="F10" s="230" t="s">
        <v>336</v>
      </c>
      <c r="G10" s="230" t="s">
        <v>336</v>
      </c>
      <c r="H10" s="230" t="s">
        <v>336</v>
      </c>
      <c r="I10" s="230" t="s">
        <v>336</v>
      </c>
      <c r="J10" s="230" t="s">
        <v>336</v>
      </c>
      <c r="K10" s="231">
        <v>1409</v>
      </c>
      <c r="L10" s="231">
        <v>1358</v>
      </c>
      <c r="M10" s="231">
        <v>1420</v>
      </c>
      <c r="N10" s="231">
        <v>1405</v>
      </c>
      <c r="O10" s="231">
        <v>1822</v>
      </c>
      <c r="P10" s="231">
        <v>3930</v>
      </c>
      <c r="Q10" s="231">
        <v>3862</v>
      </c>
      <c r="R10" s="231">
        <v>2698</v>
      </c>
      <c r="S10" s="231">
        <v>2701</v>
      </c>
      <c r="T10" s="231">
        <v>2651</v>
      </c>
      <c r="U10" s="231">
        <v>2542</v>
      </c>
      <c r="V10" s="231">
        <v>2159</v>
      </c>
      <c r="W10" s="231">
        <v>1864</v>
      </c>
      <c r="X10" s="231">
        <v>1848</v>
      </c>
      <c r="Y10" s="231">
        <v>1914</v>
      </c>
      <c r="Z10" s="231">
        <v>2080</v>
      </c>
      <c r="AA10" s="231">
        <v>2025</v>
      </c>
      <c r="AB10" s="231">
        <v>1997</v>
      </c>
      <c r="AC10" s="231">
        <v>1707</v>
      </c>
      <c r="AD10" s="231">
        <v>1718</v>
      </c>
      <c r="AE10" s="231">
        <v>1853</v>
      </c>
      <c r="AF10" s="231">
        <v>1847</v>
      </c>
      <c r="AG10" s="231">
        <v>1580</v>
      </c>
    </row>
    <row r="11" spans="2:33" ht="16.5" customHeight="1">
      <c r="B11" s="235" t="s">
        <v>291</v>
      </c>
      <c r="C11" s="236" t="s">
        <v>336</v>
      </c>
      <c r="D11" s="236" t="s">
        <v>336</v>
      </c>
      <c r="E11" s="236" t="s">
        <v>336</v>
      </c>
      <c r="F11" s="236" t="s">
        <v>336</v>
      </c>
      <c r="G11" s="236" t="s">
        <v>336</v>
      </c>
      <c r="H11" s="236" t="s">
        <v>336</v>
      </c>
      <c r="I11" s="236" t="s">
        <v>336</v>
      </c>
      <c r="J11" s="236" t="s">
        <v>336</v>
      </c>
      <c r="K11" s="237">
        <f>K5+K9</f>
        <v>121856</v>
      </c>
      <c r="L11" s="237">
        <f t="shared" ref="L11:Z11" si="3">L5+L9</f>
        <v>115012</v>
      </c>
      <c r="M11" s="237">
        <f t="shared" si="3"/>
        <v>115677</v>
      </c>
      <c r="N11" s="237">
        <f t="shared" si="3"/>
        <v>110232</v>
      </c>
      <c r="O11" s="237">
        <f t="shared" si="3"/>
        <v>135613</v>
      </c>
      <c r="P11" s="237">
        <f t="shared" si="3"/>
        <v>320264</v>
      </c>
      <c r="Q11" s="237">
        <f t="shared" si="3"/>
        <v>310562</v>
      </c>
      <c r="R11" s="237">
        <f t="shared" si="3"/>
        <v>321021</v>
      </c>
      <c r="S11" s="237">
        <f t="shared" si="3"/>
        <v>332809</v>
      </c>
      <c r="T11" s="237">
        <f t="shared" si="3"/>
        <v>329186</v>
      </c>
      <c r="U11" s="237">
        <f t="shared" si="3"/>
        <v>329544</v>
      </c>
      <c r="V11" s="237">
        <f t="shared" si="3"/>
        <v>333971</v>
      </c>
      <c r="W11" s="237">
        <f t="shared" si="3"/>
        <v>350380</v>
      </c>
      <c r="X11" s="237">
        <f t="shared" si="3"/>
        <v>355066</v>
      </c>
      <c r="Y11" s="237">
        <f t="shared" si="3"/>
        <v>336240</v>
      </c>
      <c r="Z11" s="237">
        <f t="shared" si="3"/>
        <v>345248</v>
      </c>
      <c r="AA11" s="237">
        <v>338853</v>
      </c>
      <c r="AB11" s="237">
        <f>SUM(AB5,AB9)</f>
        <v>344304</v>
      </c>
      <c r="AC11" s="237">
        <v>324834</v>
      </c>
      <c r="AD11" s="237">
        <f>AD5+AD9</f>
        <v>326564</v>
      </c>
      <c r="AE11" s="237">
        <f>SUM(AE5,AE9)</f>
        <v>335922</v>
      </c>
      <c r="AF11" s="237">
        <v>334712</v>
      </c>
      <c r="AG11" s="237">
        <v>313988</v>
      </c>
    </row>
    <row r="12" spans="2:33" ht="16.5" customHeight="1">
      <c r="B12" s="229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</row>
    <row r="13" spans="2:33" ht="16.5" customHeight="1">
      <c r="B13" s="238" t="s">
        <v>260</v>
      </c>
      <c r="C13" s="239" t="s">
        <v>336</v>
      </c>
      <c r="D13" s="239" t="s">
        <v>336</v>
      </c>
      <c r="E13" s="239" t="s">
        <v>336</v>
      </c>
      <c r="F13" s="239" t="s">
        <v>336</v>
      </c>
      <c r="G13" s="239" t="s">
        <v>336</v>
      </c>
      <c r="H13" s="239" t="s">
        <v>336</v>
      </c>
      <c r="I13" s="239" t="s">
        <v>336</v>
      </c>
      <c r="J13" s="239" t="s">
        <v>336</v>
      </c>
      <c r="K13" s="240">
        <v>18380</v>
      </c>
      <c r="L13" s="240">
        <v>18932</v>
      </c>
      <c r="M13" s="240">
        <v>23054</v>
      </c>
      <c r="N13" s="240">
        <v>31692</v>
      </c>
      <c r="O13" s="240">
        <v>30420</v>
      </c>
      <c r="P13" s="240">
        <v>36946</v>
      </c>
      <c r="Q13" s="240">
        <v>33181</v>
      </c>
      <c r="R13" s="240">
        <v>29974</v>
      </c>
      <c r="S13" s="240">
        <v>28985</v>
      </c>
      <c r="T13" s="240">
        <v>26037</v>
      </c>
      <c r="U13" s="240">
        <v>28353</v>
      </c>
      <c r="V13" s="240">
        <v>27493</v>
      </c>
      <c r="W13" s="240">
        <v>28033</v>
      </c>
      <c r="X13" s="240">
        <v>28041</v>
      </c>
      <c r="Y13" s="240">
        <v>29262</v>
      </c>
      <c r="Z13" s="240">
        <v>37131</v>
      </c>
      <c r="AA13" s="240">
        <v>22515</v>
      </c>
      <c r="AB13" s="240">
        <v>16261</v>
      </c>
      <c r="AC13" s="240">
        <v>28215.333333333332</v>
      </c>
      <c r="AD13" s="240">
        <v>12196</v>
      </c>
      <c r="AE13" s="240">
        <v>10680</v>
      </c>
      <c r="AF13" s="240">
        <v>8562</v>
      </c>
      <c r="AG13" s="240">
        <v>7388</v>
      </c>
    </row>
    <row r="14" spans="2:33">
      <c r="B14" s="229" t="s">
        <v>218</v>
      </c>
      <c r="C14" s="230" t="s">
        <v>336</v>
      </c>
      <c r="D14" s="230" t="s">
        <v>336</v>
      </c>
      <c r="E14" s="230" t="s">
        <v>336</v>
      </c>
      <c r="F14" s="230" t="s">
        <v>336</v>
      </c>
      <c r="G14" s="230" t="s">
        <v>336</v>
      </c>
      <c r="H14" s="230" t="s">
        <v>336</v>
      </c>
      <c r="I14" s="230" t="s">
        <v>336</v>
      </c>
      <c r="J14" s="230" t="s">
        <v>336</v>
      </c>
      <c r="K14" s="231">
        <v>0</v>
      </c>
      <c r="L14" s="231">
        <v>0</v>
      </c>
      <c r="M14" s="231">
        <v>0</v>
      </c>
      <c r="N14" s="231">
        <v>0</v>
      </c>
      <c r="O14" s="231">
        <v>2172</v>
      </c>
      <c r="P14" s="231">
        <v>32567</v>
      </c>
      <c r="Q14" s="231">
        <v>26543</v>
      </c>
      <c r="R14" s="231">
        <v>38534</v>
      </c>
      <c r="S14" s="231">
        <v>31695</v>
      </c>
      <c r="T14" s="231">
        <v>36524</v>
      </c>
      <c r="U14" s="231">
        <v>28808</v>
      </c>
      <c r="V14" s="231">
        <v>31083</v>
      </c>
      <c r="W14" s="231">
        <v>21106</v>
      </c>
      <c r="X14" s="231">
        <v>30795</v>
      </c>
      <c r="Y14" s="231">
        <v>21920</v>
      </c>
      <c r="Z14" s="231">
        <v>25456</v>
      </c>
      <c r="AA14" s="231">
        <v>21943</v>
      </c>
      <c r="AB14" s="231">
        <v>24504</v>
      </c>
      <c r="AC14" s="231">
        <v>17619</v>
      </c>
      <c r="AD14" s="231">
        <v>23349</v>
      </c>
      <c r="AE14" s="231">
        <v>27140</v>
      </c>
      <c r="AF14" s="231">
        <v>31975</v>
      </c>
      <c r="AG14" s="231">
        <v>31384</v>
      </c>
    </row>
    <row r="15" spans="2:33">
      <c r="B15" s="241" t="s">
        <v>261</v>
      </c>
      <c r="C15" s="242" t="s">
        <v>336</v>
      </c>
      <c r="D15" s="242" t="s">
        <v>336</v>
      </c>
      <c r="E15" s="242" t="s">
        <v>336</v>
      </c>
      <c r="F15" s="242" t="s">
        <v>336</v>
      </c>
      <c r="G15" s="242" t="s">
        <v>336</v>
      </c>
      <c r="H15" s="242" t="s">
        <v>336</v>
      </c>
      <c r="I15" s="242" t="s">
        <v>336</v>
      </c>
      <c r="J15" s="242" t="s">
        <v>336</v>
      </c>
      <c r="K15" s="243">
        <v>0</v>
      </c>
      <c r="L15" s="243">
        <v>0</v>
      </c>
      <c r="M15" s="243">
        <v>0</v>
      </c>
      <c r="N15" s="243">
        <v>0</v>
      </c>
      <c r="O15" s="243">
        <v>0</v>
      </c>
      <c r="P15" s="243">
        <v>0</v>
      </c>
      <c r="Q15" s="243">
        <v>0</v>
      </c>
      <c r="R15" s="243">
        <v>2258</v>
      </c>
      <c r="S15" s="243">
        <v>2420</v>
      </c>
      <c r="T15" s="243">
        <v>2398</v>
      </c>
      <c r="U15" s="243">
        <v>2582</v>
      </c>
      <c r="V15" s="243">
        <v>2797</v>
      </c>
      <c r="W15" s="243">
        <v>3096</v>
      </c>
      <c r="X15" s="243">
        <v>3399</v>
      </c>
      <c r="Y15" s="243">
        <v>3609</v>
      </c>
      <c r="Z15" s="243">
        <v>3169</v>
      </c>
      <c r="AA15" s="243">
        <v>3366</v>
      </c>
      <c r="AB15" s="243">
        <v>3492</v>
      </c>
      <c r="AC15" s="243">
        <v>3733</v>
      </c>
      <c r="AD15" s="243">
        <v>7151</v>
      </c>
      <c r="AE15" s="243">
        <v>7570</v>
      </c>
      <c r="AF15" s="243">
        <v>7574</v>
      </c>
      <c r="AG15" s="243">
        <v>8066</v>
      </c>
    </row>
    <row r="16" spans="2:33">
      <c r="B16" s="235" t="s">
        <v>262</v>
      </c>
      <c r="C16" s="236" t="s">
        <v>336</v>
      </c>
      <c r="D16" s="236" t="s">
        <v>336</v>
      </c>
      <c r="E16" s="236" t="s">
        <v>336</v>
      </c>
      <c r="F16" s="236" t="s">
        <v>336</v>
      </c>
      <c r="G16" s="236" t="s">
        <v>336</v>
      </c>
      <c r="H16" s="236" t="s">
        <v>336</v>
      </c>
      <c r="I16" s="236" t="s">
        <v>336</v>
      </c>
      <c r="J16" s="236" t="s">
        <v>336</v>
      </c>
      <c r="K16" s="237">
        <f t="shared" ref="K16:Z16" si="4">SUM(K13:K15)</f>
        <v>18380</v>
      </c>
      <c r="L16" s="237">
        <f t="shared" si="4"/>
        <v>18932</v>
      </c>
      <c r="M16" s="237">
        <f t="shared" si="4"/>
        <v>23054</v>
      </c>
      <c r="N16" s="237">
        <f t="shared" si="4"/>
        <v>31692</v>
      </c>
      <c r="O16" s="237">
        <f t="shared" si="4"/>
        <v>32592</v>
      </c>
      <c r="P16" s="237">
        <f t="shared" si="4"/>
        <v>69513</v>
      </c>
      <c r="Q16" s="237">
        <f t="shared" si="4"/>
        <v>59724</v>
      </c>
      <c r="R16" s="237">
        <f t="shared" si="4"/>
        <v>70766</v>
      </c>
      <c r="S16" s="237">
        <f t="shared" si="4"/>
        <v>63100</v>
      </c>
      <c r="T16" s="237">
        <f t="shared" si="4"/>
        <v>64959</v>
      </c>
      <c r="U16" s="237">
        <f t="shared" si="4"/>
        <v>59743</v>
      </c>
      <c r="V16" s="237">
        <f t="shared" si="4"/>
        <v>61373</v>
      </c>
      <c r="W16" s="237">
        <f t="shared" si="4"/>
        <v>52235</v>
      </c>
      <c r="X16" s="237">
        <f t="shared" si="4"/>
        <v>62235</v>
      </c>
      <c r="Y16" s="237">
        <f t="shared" si="4"/>
        <v>54791</v>
      </c>
      <c r="Z16" s="237">
        <f t="shared" si="4"/>
        <v>65756</v>
      </c>
      <c r="AA16" s="237">
        <v>47824</v>
      </c>
      <c r="AB16" s="237">
        <f>SUM(AB13:AB15)</f>
        <v>44257</v>
      </c>
      <c r="AC16" s="237">
        <v>49567.333333333328</v>
      </c>
      <c r="AD16" s="237">
        <f>SUM(AD13:AD15)</f>
        <v>42696</v>
      </c>
      <c r="AE16" s="237">
        <f>SUM(AE13:AE15)</f>
        <v>45390</v>
      </c>
      <c r="AF16" s="237">
        <v>48111</v>
      </c>
      <c r="AG16" s="237">
        <v>46838</v>
      </c>
    </row>
    <row r="17" spans="2:33">
      <c r="B17" s="244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</row>
    <row r="18" spans="2:33">
      <c r="B18" s="235" t="s">
        <v>264</v>
      </c>
      <c r="C18" s="236" t="s">
        <v>336</v>
      </c>
      <c r="D18" s="236" t="s">
        <v>336</v>
      </c>
      <c r="E18" s="236" t="s">
        <v>336</v>
      </c>
      <c r="F18" s="236" t="s">
        <v>336</v>
      </c>
      <c r="G18" s="236" t="s">
        <v>336</v>
      </c>
      <c r="H18" s="236" t="s">
        <v>336</v>
      </c>
      <c r="I18" s="236" t="s">
        <v>336</v>
      </c>
      <c r="J18" s="236" t="s">
        <v>336</v>
      </c>
      <c r="K18" s="237">
        <f>K11+K16</f>
        <v>140236</v>
      </c>
      <c r="L18" s="237">
        <f t="shared" ref="L18:Z18" si="5">L11+L16</f>
        <v>133944</v>
      </c>
      <c r="M18" s="237">
        <f t="shared" si="5"/>
        <v>138731</v>
      </c>
      <c r="N18" s="237">
        <f t="shared" si="5"/>
        <v>141924</v>
      </c>
      <c r="O18" s="237">
        <f t="shared" si="5"/>
        <v>168205</v>
      </c>
      <c r="P18" s="237">
        <f t="shared" si="5"/>
        <v>389777</v>
      </c>
      <c r="Q18" s="237">
        <f t="shared" si="5"/>
        <v>370286</v>
      </c>
      <c r="R18" s="237">
        <f t="shared" si="5"/>
        <v>391787</v>
      </c>
      <c r="S18" s="237">
        <f t="shared" si="5"/>
        <v>395909</v>
      </c>
      <c r="T18" s="237">
        <f t="shared" si="5"/>
        <v>394145</v>
      </c>
      <c r="U18" s="237">
        <f t="shared" si="5"/>
        <v>389287</v>
      </c>
      <c r="V18" s="237">
        <f t="shared" si="5"/>
        <v>395344</v>
      </c>
      <c r="W18" s="237">
        <f t="shared" si="5"/>
        <v>402615</v>
      </c>
      <c r="X18" s="237">
        <f t="shared" si="5"/>
        <v>417301</v>
      </c>
      <c r="Y18" s="237">
        <f t="shared" si="5"/>
        <v>391031</v>
      </c>
      <c r="Z18" s="237">
        <f t="shared" si="5"/>
        <v>411004</v>
      </c>
      <c r="AA18" s="237">
        <v>386677</v>
      </c>
      <c r="AB18" s="237">
        <f>SUM(AB11,AB16)</f>
        <v>388561</v>
      </c>
      <c r="AC18" s="237">
        <v>374401.33333333331</v>
      </c>
      <c r="AD18" s="237">
        <f>SUM(AD11,AD16)</f>
        <v>369260</v>
      </c>
      <c r="AE18" s="237">
        <f>SUM(AE11,AE16)</f>
        <v>381312</v>
      </c>
      <c r="AF18" s="237">
        <v>382823</v>
      </c>
      <c r="AG18" s="237">
        <v>360826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G21"/>
  <sheetViews>
    <sheetView showGridLines="0" tabSelected="1" zoomScale="90" zoomScaleNormal="90" workbookViewId="0">
      <pane xSplit="2" ySplit="4" topLeftCell="R5" activePane="bottomRight" state="frozen"/>
      <selection pane="topRight" activeCell="C1" sqref="C1"/>
      <selection pane="bottomLeft" activeCell="A5" sqref="A5"/>
      <selection pane="bottomRight" activeCell="B3" sqref="B3"/>
    </sheetView>
  </sheetViews>
  <sheetFormatPr defaultRowHeight="15" customHeight="1" outlineLevelCol="1"/>
  <cols>
    <col min="1" max="1" width="1.7109375" customWidth="1"/>
    <col min="2" max="2" width="30.7109375" customWidth="1"/>
    <col min="3" max="14" width="10.7109375" hidden="1" customWidth="1" outlineLevel="1"/>
    <col min="15" max="15" width="10.7109375" customWidth="1" collapsed="1"/>
    <col min="16" max="33" width="10.7109375" customWidth="1"/>
  </cols>
  <sheetData>
    <row r="1" spans="2:33" ht="18.75">
      <c r="B1" s="350" t="s">
        <v>94</v>
      </c>
    </row>
    <row r="2" spans="2:33">
      <c r="B2" s="211" t="s">
        <v>378</v>
      </c>
    </row>
    <row r="3" spans="2:33">
      <c r="B3" s="3"/>
    </row>
    <row r="4" spans="2:33">
      <c r="B4" s="215" t="s">
        <v>401</v>
      </c>
      <c r="C4" s="313" t="s">
        <v>150</v>
      </c>
      <c r="D4" s="313" t="s">
        <v>151</v>
      </c>
      <c r="E4" s="313" t="s">
        <v>152</v>
      </c>
      <c r="F4" s="313" t="s">
        <v>206</v>
      </c>
      <c r="G4" s="313" t="s">
        <v>207</v>
      </c>
      <c r="H4" s="313" t="s">
        <v>208</v>
      </c>
      <c r="I4" s="313" t="s">
        <v>209</v>
      </c>
      <c r="J4" s="313" t="s">
        <v>153</v>
      </c>
      <c r="K4" s="313" t="s">
        <v>95</v>
      </c>
      <c r="L4" s="313" t="s">
        <v>96</v>
      </c>
      <c r="M4" s="313" t="s">
        <v>97</v>
      </c>
      <c r="N4" s="313" t="s">
        <v>98</v>
      </c>
      <c r="O4" s="313" t="s">
        <v>99</v>
      </c>
      <c r="P4" s="313" t="s">
        <v>244</v>
      </c>
      <c r="Q4" s="313" t="s">
        <v>250</v>
      </c>
      <c r="R4" s="313" t="s">
        <v>252</v>
      </c>
      <c r="S4" s="313" t="s">
        <v>258</v>
      </c>
      <c r="T4" s="313" t="s">
        <v>263</v>
      </c>
      <c r="U4" s="313" t="s">
        <v>265</v>
      </c>
      <c r="V4" s="313" t="s">
        <v>268</v>
      </c>
      <c r="W4" s="313" t="s">
        <v>276</v>
      </c>
      <c r="X4" s="313" t="s">
        <v>289</v>
      </c>
      <c r="Y4" s="313" t="s">
        <v>294</v>
      </c>
      <c r="Z4" s="313" t="s">
        <v>297</v>
      </c>
      <c r="AA4" s="313" t="s">
        <v>304</v>
      </c>
      <c r="AB4" s="313" t="s">
        <v>306</v>
      </c>
      <c r="AC4" s="313" t="s">
        <v>330</v>
      </c>
      <c r="AD4" s="313" t="s">
        <v>411</v>
      </c>
      <c r="AE4" s="313" t="s">
        <v>415</v>
      </c>
      <c r="AF4" s="313" t="s">
        <v>416</v>
      </c>
      <c r="AG4" s="313" t="s">
        <v>417</v>
      </c>
    </row>
    <row r="5" spans="2:33">
      <c r="B5" s="327" t="s">
        <v>260</v>
      </c>
      <c r="C5" s="328" t="str">
        <f t="shared" ref="C5:N5" si="0">C4</f>
        <v>1Q18</v>
      </c>
      <c r="D5" s="328" t="str">
        <f t="shared" si="0"/>
        <v>2Q18</v>
      </c>
      <c r="E5" s="328" t="str">
        <f t="shared" si="0"/>
        <v>3Q18</v>
      </c>
      <c r="F5" s="328" t="str">
        <f t="shared" si="0"/>
        <v>4Q18</v>
      </c>
      <c r="G5" s="328" t="str">
        <f t="shared" si="0"/>
        <v>1Q19</v>
      </c>
      <c r="H5" s="328" t="str">
        <f t="shared" si="0"/>
        <v>2Q19</v>
      </c>
      <c r="I5" s="328" t="str">
        <f t="shared" si="0"/>
        <v>3Q19</v>
      </c>
      <c r="J5" s="328" t="str">
        <f t="shared" si="0"/>
        <v>4Q19</v>
      </c>
      <c r="K5" s="328" t="str">
        <f t="shared" si="0"/>
        <v>1Q20</v>
      </c>
      <c r="L5" s="328" t="str">
        <f t="shared" si="0"/>
        <v>2Q20</v>
      </c>
      <c r="M5" s="328" t="str">
        <f t="shared" si="0"/>
        <v>3Q20</v>
      </c>
      <c r="N5" s="328" t="str">
        <f t="shared" si="0"/>
        <v>4Q20</v>
      </c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  <c r="AF5" s="328"/>
      <c r="AG5" s="328"/>
    </row>
    <row r="6" spans="2:33">
      <c r="B6" s="314" t="s">
        <v>88</v>
      </c>
      <c r="C6" s="315" t="s">
        <v>380</v>
      </c>
      <c r="D6" s="315" t="s">
        <v>380</v>
      </c>
      <c r="E6" s="315" t="s">
        <v>380</v>
      </c>
      <c r="F6" s="315" t="s">
        <v>380</v>
      </c>
      <c r="G6" s="315" t="s">
        <v>380</v>
      </c>
      <c r="H6" s="315" t="s">
        <v>380</v>
      </c>
      <c r="I6" s="315" t="s">
        <v>380</v>
      </c>
      <c r="J6" s="315" t="s">
        <v>380</v>
      </c>
      <c r="K6" s="315" t="s">
        <v>380</v>
      </c>
      <c r="L6" s="315" t="s">
        <v>380</v>
      </c>
      <c r="M6" s="315" t="s">
        <v>380</v>
      </c>
      <c r="N6" s="315" t="s">
        <v>380</v>
      </c>
      <c r="O6" s="316">
        <v>106120</v>
      </c>
      <c r="P6" s="316">
        <v>125158</v>
      </c>
      <c r="Q6" s="316">
        <v>247638</v>
      </c>
      <c r="R6" s="316">
        <v>239722</v>
      </c>
      <c r="S6" s="316">
        <v>232890</v>
      </c>
      <c r="T6" s="316">
        <v>239282</v>
      </c>
      <c r="U6" s="316">
        <v>224013</v>
      </c>
      <c r="V6" s="316">
        <v>221827</v>
      </c>
      <c r="W6" s="316">
        <v>213697</v>
      </c>
      <c r="X6" s="316">
        <v>229419</v>
      </c>
      <c r="Y6" s="316">
        <v>220287</v>
      </c>
      <c r="Z6" s="316">
        <v>213334</v>
      </c>
      <c r="AA6" s="316">
        <v>205273</v>
      </c>
      <c r="AB6" s="316">
        <v>208939</v>
      </c>
      <c r="AC6" s="316">
        <v>202681</v>
      </c>
      <c r="AD6" s="316">
        <v>196647</v>
      </c>
      <c r="AE6" s="316">
        <f>AD12</f>
        <v>191351</v>
      </c>
      <c r="AF6" s="316">
        <f>AE12</f>
        <v>207429</v>
      </c>
      <c r="AG6" s="316">
        <f>AF12</f>
        <v>199991</v>
      </c>
    </row>
    <row r="7" spans="2:33">
      <c r="B7" s="317" t="s">
        <v>89</v>
      </c>
      <c r="C7" s="318" t="s">
        <v>380</v>
      </c>
      <c r="D7" s="318" t="s">
        <v>380</v>
      </c>
      <c r="E7" s="318" t="s">
        <v>380</v>
      </c>
      <c r="F7" s="318" t="s">
        <v>380</v>
      </c>
      <c r="G7" s="318" t="s">
        <v>380</v>
      </c>
      <c r="H7" s="318" t="s">
        <v>380</v>
      </c>
      <c r="I7" s="318" t="s">
        <v>380</v>
      </c>
      <c r="J7" s="318" t="s">
        <v>380</v>
      </c>
      <c r="K7" s="318" t="s">
        <v>380</v>
      </c>
      <c r="L7" s="318" t="s">
        <v>380</v>
      </c>
      <c r="M7" s="318" t="s">
        <v>380</v>
      </c>
      <c r="N7" s="318" t="s">
        <v>380</v>
      </c>
      <c r="O7" s="319">
        <v>-12481</v>
      </c>
      <c r="P7" s="319">
        <v>0</v>
      </c>
      <c r="Q7" s="319">
        <v>-17548</v>
      </c>
      <c r="R7" s="319">
        <v>0</v>
      </c>
      <c r="S7" s="319">
        <v>-28846</v>
      </c>
      <c r="T7" s="319">
        <v>0</v>
      </c>
      <c r="U7" s="319">
        <v>-15216</v>
      </c>
      <c r="V7" s="319">
        <v>0</v>
      </c>
      <c r="W7" s="319">
        <v>-28722</v>
      </c>
      <c r="X7" s="319">
        <v>0</v>
      </c>
      <c r="Y7" s="319">
        <v>-15309</v>
      </c>
      <c r="Z7" s="319">
        <v>0</v>
      </c>
      <c r="AA7" s="319">
        <v>-26716</v>
      </c>
      <c r="AB7" s="319">
        <v>0</v>
      </c>
      <c r="AC7" s="319">
        <v>-13662</v>
      </c>
      <c r="AD7" s="319">
        <v>0</v>
      </c>
      <c r="AE7" s="319">
        <v>-23863</v>
      </c>
      <c r="AF7" s="319">
        <v>0</v>
      </c>
      <c r="AG7" s="319">
        <v>-13165</v>
      </c>
    </row>
    <row r="8" spans="2:33">
      <c r="B8" s="317" t="s">
        <v>90</v>
      </c>
      <c r="C8" s="318" t="s">
        <v>380</v>
      </c>
      <c r="D8" s="318" t="s">
        <v>380</v>
      </c>
      <c r="E8" s="318" t="s">
        <v>380</v>
      </c>
      <c r="F8" s="318" t="s">
        <v>380</v>
      </c>
      <c r="G8" s="318" t="s">
        <v>380</v>
      </c>
      <c r="H8" s="318" t="s">
        <v>380</v>
      </c>
      <c r="I8" s="318" t="s">
        <v>380</v>
      </c>
      <c r="J8" s="318" t="s">
        <v>380</v>
      </c>
      <c r="K8" s="318" t="s">
        <v>380</v>
      </c>
      <c r="L8" s="318" t="s">
        <v>380</v>
      </c>
      <c r="M8" s="318" t="s">
        <v>380</v>
      </c>
      <c r="N8" s="318" t="s">
        <v>380</v>
      </c>
      <c r="O8" s="319">
        <v>-7516</v>
      </c>
      <c r="P8" s="319">
        <v>-7392</v>
      </c>
      <c r="Q8" s="319">
        <v>-24345</v>
      </c>
      <c r="R8" s="319">
        <v>-14801</v>
      </c>
      <c r="S8" s="319">
        <v>-29035</v>
      </c>
      <c r="T8" s="319">
        <v>-15269</v>
      </c>
      <c r="U8" s="319">
        <v>-25267</v>
      </c>
      <c r="V8" s="319">
        <v>-8130</v>
      </c>
      <c r="W8" s="319">
        <v>-23909</v>
      </c>
      <c r="X8" s="319">
        <v>-12197</v>
      </c>
      <c r="Y8" s="319">
        <v>-29161</v>
      </c>
      <c r="Z8" s="319">
        <v>-8386</v>
      </c>
      <c r="AA8" s="319">
        <v>-25255</v>
      </c>
      <c r="AB8" s="319">
        <v>-8706</v>
      </c>
      <c r="AC8" s="319">
        <v>-23890</v>
      </c>
      <c r="AD8" s="319">
        <v>-5588</v>
      </c>
      <c r="AE8" s="319">
        <v>-20736</v>
      </c>
      <c r="AF8" s="319">
        <v>-9537</v>
      </c>
      <c r="AG8" s="319">
        <v>-25203</v>
      </c>
    </row>
    <row r="9" spans="2:33">
      <c r="B9" s="320" t="s">
        <v>91</v>
      </c>
      <c r="C9" s="321" t="s">
        <v>380</v>
      </c>
      <c r="D9" s="321" t="s">
        <v>380</v>
      </c>
      <c r="E9" s="321" t="s">
        <v>380</v>
      </c>
      <c r="F9" s="321" t="s">
        <v>380</v>
      </c>
      <c r="G9" s="321" t="s">
        <v>380</v>
      </c>
      <c r="H9" s="321" t="s">
        <v>380</v>
      </c>
      <c r="I9" s="321" t="s">
        <v>380</v>
      </c>
      <c r="J9" s="321" t="s">
        <v>380</v>
      </c>
      <c r="K9" s="321" t="s">
        <v>380</v>
      </c>
      <c r="L9" s="321" t="s">
        <v>380</v>
      </c>
      <c r="M9" s="321" t="s">
        <v>380</v>
      </c>
      <c r="N9" s="321" t="s">
        <v>380</v>
      </c>
      <c r="O9" s="322">
        <v>-7.0825480588013565E-2</v>
      </c>
      <c r="P9" s="322">
        <v>-5.9061346458076994E-2</v>
      </c>
      <c r="Q9" s="322">
        <v>-9.8308821747873906E-2</v>
      </c>
      <c r="R9" s="322">
        <v>-6.1742351557220444E-2</v>
      </c>
      <c r="S9" s="322">
        <v>-0.12467259221091502</v>
      </c>
      <c r="T9" s="322">
        <v>-6.381173677919777E-2</v>
      </c>
      <c r="U9" s="322">
        <v>-0.11279256114600492</v>
      </c>
      <c r="V9" s="322">
        <v>-3.6650182349308245E-2</v>
      </c>
      <c r="W9" s="322">
        <v>-0.11188271243863976</v>
      </c>
      <c r="X9" s="322">
        <v>-5.3164733522506856E-2</v>
      </c>
      <c r="Y9" s="322">
        <v>-0.13237730778484433</v>
      </c>
      <c r="Z9" s="322">
        <v>-3.9309252158587007E-2</v>
      </c>
      <c r="AA9" s="322">
        <v>-0.12303128029502175</v>
      </c>
      <c r="AB9" s="322">
        <v>-4.1667663767893978E-2</v>
      </c>
      <c r="AC9" s="322">
        <f>AC8/AC6</f>
        <v>-0.11786995327633079</v>
      </c>
      <c r="AD9" s="322">
        <v>-2.841640096213011E-2</v>
      </c>
      <c r="AE9" s="322">
        <f>AE8/AE6</f>
        <v>-0.10836630067258599</v>
      </c>
      <c r="AF9" s="322">
        <f>AF8/AF6</f>
        <v>-4.5977177733103856E-2</v>
      </c>
      <c r="AG9" s="322">
        <f>AG8/AG6</f>
        <v>-0.12602067093019187</v>
      </c>
    </row>
    <row r="10" spans="2:33">
      <c r="B10" s="317" t="s">
        <v>92</v>
      </c>
      <c r="C10" s="323" t="s">
        <v>380</v>
      </c>
      <c r="D10" s="323" t="s">
        <v>380</v>
      </c>
      <c r="E10" s="323" t="s">
        <v>380</v>
      </c>
      <c r="F10" s="323" t="s">
        <v>380</v>
      </c>
      <c r="G10" s="323" t="s">
        <v>380</v>
      </c>
      <c r="H10" s="323" t="s">
        <v>380</v>
      </c>
      <c r="I10" s="323" t="s">
        <v>380</v>
      </c>
      <c r="J10" s="323" t="s">
        <v>380</v>
      </c>
      <c r="K10" s="323" t="s">
        <v>380</v>
      </c>
      <c r="L10" s="323" t="s">
        <v>380</v>
      </c>
      <c r="M10" s="323" t="s">
        <v>380</v>
      </c>
      <c r="N10" s="323" t="s">
        <v>380</v>
      </c>
      <c r="O10" s="324">
        <v>30327</v>
      </c>
      <c r="P10" s="324">
        <v>0</v>
      </c>
      <c r="Q10" s="324">
        <v>33977</v>
      </c>
      <c r="R10" s="324">
        <v>7969</v>
      </c>
      <c r="S10" s="324">
        <v>64273</v>
      </c>
      <c r="T10" s="324">
        <v>0</v>
      </c>
      <c r="U10" s="324">
        <v>38297</v>
      </c>
      <c r="V10" s="324">
        <v>0</v>
      </c>
      <c r="W10" s="324">
        <v>68353</v>
      </c>
      <c r="X10" s="324">
        <v>3065</v>
      </c>
      <c r="Y10" s="324">
        <v>37517</v>
      </c>
      <c r="Z10" s="324">
        <v>325</v>
      </c>
      <c r="AA10" s="324">
        <v>55637</v>
      </c>
      <c r="AB10" s="324">
        <v>2448</v>
      </c>
      <c r="AC10" s="324">
        <v>31518</v>
      </c>
      <c r="AD10" s="324">
        <v>292</v>
      </c>
      <c r="AE10" s="324">
        <v>60677</v>
      </c>
      <c r="AF10" s="324">
        <v>2099</v>
      </c>
      <c r="AG10" s="324">
        <v>33215</v>
      </c>
    </row>
    <row r="11" spans="2:33">
      <c r="B11" s="317" t="s">
        <v>86</v>
      </c>
      <c r="C11" s="323" t="s">
        <v>380</v>
      </c>
      <c r="D11" s="323" t="s">
        <v>380</v>
      </c>
      <c r="E11" s="323" t="s">
        <v>380</v>
      </c>
      <c r="F11" s="323" t="s">
        <v>380</v>
      </c>
      <c r="G11" s="323" t="s">
        <v>380</v>
      </c>
      <c r="H11" s="323" t="s">
        <v>380</v>
      </c>
      <c r="I11" s="323" t="s">
        <v>380</v>
      </c>
      <c r="J11" s="323" t="s">
        <v>380</v>
      </c>
      <c r="K11" s="323" t="s">
        <v>380</v>
      </c>
      <c r="L11" s="323" t="s">
        <v>380</v>
      </c>
      <c r="M11" s="323" t="s">
        <v>380</v>
      </c>
      <c r="N11" s="323" t="s">
        <v>380</v>
      </c>
      <c r="O11" s="324">
        <v>8708</v>
      </c>
      <c r="P11" s="324">
        <v>129872</v>
      </c>
      <c r="Q11" s="324">
        <v>0</v>
      </c>
      <c r="R11" s="324">
        <v>0</v>
      </c>
      <c r="S11" s="324">
        <v>0</v>
      </c>
      <c r="T11" s="324">
        <v>0</v>
      </c>
      <c r="U11" s="324">
        <v>0</v>
      </c>
      <c r="V11" s="324">
        <v>0</v>
      </c>
      <c r="W11" s="324">
        <v>0</v>
      </c>
      <c r="X11" s="324">
        <v>0</v>
      </c>
      <c r="Y11" s="324">
        <v>0</v>
      </c>
      <c r="Z11" s="324">
        <v>0</v>
      </c>
      <c r="AA11" s="324">
        <v>0</v>
      </c>
      <c r="AB11" s="324">
        <v>0</v>
      </c>
      <c r="AC11" s="324">
        <v>0</v>
      </c>
      <c r="AD11" s="324">
        <v>0</v>
      </c>
      <c r="AE11" s="324">
        <v>0</v>
      </c>
      <c r="AF11" s="324">
        <v>0</v>
      </c>
      <c r="AG11" s="324">
        <v>0</v>
      </c>
    </row>
    <row r="12" spans="2:33">
      <c r="B12" s="296" t="s">
        <v>93</v>
      </c>
      <c r="C12" s="325" t="s">
        <v>380</v>
      </c>
      <c r="D12" s="325" t="s">
        <v>380</v>
      </c>
      <c r="E12" s="325" t="s">
        <v>380</v>
      </c>
      <c r="F12" s="325" t="s">
        <v>380</v>
      </c>
      <c r="G12" s="325" t="s">
        <v>380</v>
      </c>
      <c r="H12" s="325" t="s">
        <v>380</v>
      </c>
      <c r="I12" s="325" t="s">
        <v>380</v>
      </c>
      <c r="J12" s="325" t="s">
        <v>380</v>
      </c>
      <c r="K12" s="325" t="s">
        <v>380</v>
      </c>
      <c r="L12" s="325" t="s">
        <v>380</v>
      </c>
      <c r="M12" s="325" t="s">
        <v>380</v>
      </c>
      <c r="N12" s="325" t="s">
        <v>380</v>
      </c>
      <c r="O12" s="326">
        <v>125158</v>
      </c>
      <c r="P12" s="326">
        <v>247638</v>
      </c>
      <c r="Q12" s="326">
        <v>239722</v>
      </c>
      <c r="R12" s="326">
        <v>232890</v>
      </c>
      <c r="S12" s="326">
        <v>239282</v>
      </c>
      <c r="T12" s="326">
        <v>224013</v>
      </c>
      <c r="U12" s="326">
        <v>221827</v>
      </c>
      <c r="V12" s="326">
        <v>213697</v>
      </c>
      <c r="W12" s="326">
        <v>229419</v>
      </c>
      <c r="X12" s="326">
        <v>220287</v>
      </c>
      <c r="Y12" s="326">
        <v>213334</v>
      </c>
      <c r="Z12" s="326">
        <v>205273</v>
      </c>
      <c r="AA12" s="326">
        <v>208939</v>
      </c>
      <c r="AB12" s="326">
        <v>202681</v>
      </c>
      <c r="AC12" s="326">
        <v>196647</v>
      </c>
      <c r="AD12" s="326">
        <v>191351</v>
      </c>
      <c r="AE12" s="326">
        <f>SUM(AE6:AE8,AE10:AE11)</f>
        <v>207429</v>
      </c>
      <c r="AF12" s="326">
        <f>SUM(AF6:AF8,AF10:AF11)</f>
        <v>199991</v>
      </c>
      <c r="AG12" s="326">
        <f>SUM(AG6:AG8,AG10:AG11)</f>
        <v>194838</v>
      </c>
    </row>
    <row r="13" spans="2:33">
      <c r="Y13" s="56"/>
      <c r="Z13" s="56"/>
      <c r="AA13" s="56"/>
      <c r="AB13" s="56"/>
      <c r="AC13" s="56"/>
      <c r="AD13" s="56"/>
      <c r="AE13" s="56"/>
      <c r="AF13" s="56"/>
      <c r="AG13" s="56"/>
    </row>
    <row r="14" spans="2:33">
      <c r="B14" s="329" t="s">
        <v>218</v>
      </c>
      <c r="C14" s="330" t="str">
        <f>C5</f>
        <v>1Q18</v>
      </c>
      <c r="D14" s="330" t="str">
        <f t="shared" ref="D14:F14" si="1">D5</f>
        <v>2Q18</v>
      </c>
      <c r="E14" s="330" t="str">
        <f t="shared" si="1"/>
        <v>3Q18</v>
      </c>
      <c r="F14" s="330" t="str">
        <f t="shared" si="1"/>
        <v>4Q18</v>
      </c>
      <c r="G14" s="330" t="str">
        <f>G5</f>
        <v>1Q19</v>
      </c>
      <c r="H14" s="330" t="str">
        <f t="shared" ref="H14:J14" si="2">H5</f>
        <v>2Q19</v>
      </c>
      <c r="I14" s="330" t="str">
        <f t="shared" si="2"/>
        <v>3Q19</v>
      </c>
      <c r="J14" s="330" t="str">
        <f t="shared" si="2"/>
        <v>4Q19</v>
      </c>
      <c r="K14" s="330" t="str">
        <f>K5</f>
        <v>1Q20</v>
      </c>
      <c r="L14" s="330" t="str">
        <f t="shared" ref="L14:N14" si="3">L5</f>
        <v>2Q20</v>
      </c>
      <c r="M14" s="330" t="str">
        <f t="shared" si="3"/>
        <v>3Q20</v>
      </c>
      <c r="N14" s="330" t="str">
        <f t="shared" si="3"/>
        <v>4Q20</v>
      </c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  <c r="AF14" s="374"/>
      <c r="AG14" s="374"/>
    </row>
    <row r="15" spans="2:33">
      <c r="B15" s="314" t="s">
        <v>88</v>
      </c>
      <c r="C15" s="315" t="s">
        <v>380</v>
      </c>
      <c r="D15" s="315" t="s">
        <v>380</v>
      </c>
      <c r="E15" s="315" t="s">
        <v>380</v>
      </c>
      <c r="F15" s="315" t="s">
        <v>380</v>
      </c>
      <c r="G15" s="315" t="s">
        <v>380</v>
      </c>
      <c r="H15" s="315" t="s">
        <v>380</v>
      </c>
      <c r="I15" s="315" t="s">
        <v>380</v>
      </c>
      <c r="J15" s="315" t="s">
        <v>380</v>
      </c>
      <c r="K15" s="315" t="s">
        <v>380</v>
      </c>
      <c r="L15" s="315" t="s">
        <v>380</v>
      </c>
      <c r="M15" s="315" t="s">
        <v>380</v>
      </c>
      <c r="N15" s="315" t="s">
        <v>380</v>
      </c>
      <c r="O15" s="315" t="s">
        <v>380</v>
      </c>
      <c r="P15" s="315" t="s">
        <v>380</v>
      </c>
      <c r="Q15" s="316">
        <v>58711</v>
      </c>
      <c r="R15" s="316">
        <v>57117</v>
      </c>
      <c r="S15" s="316">
        <v>75506</v>
      </c>
      <c r="T15" s="316">
        <v>80072</v>
      </c>
      <c r="U15" s="316">
        <v>91503</v>
      </c>
      <c r="V15" s="316">
        <v>94371</v>
      </c>
      <c r="W15" s="316">
        <v>107278</v>
      </c>
      <c r="X15" s="316">
        <v>107176</v>
      </c>
      <c r="Y15" s="316">
        <v>120893</v>
      </c>
      <c r="Z15" s="316">
        <v>109547</v>
      </c>
      <c r="AA15" s="316">
        <v>126361</v>
      </c>
      <c r="AB15" s="316">
        <v>115906</v>
      </c>
      <c r="AC15" s="316">
        <v>127408</v>
      </c>
      <c r="AD15" s="316">
        <v>114854</v>
      </c>
      <c r="AE15" s="316">
        <f>AD21</f>
        <v>121879</v>
      </c>
      <c r="AF15" s="316">
        <f>AE21</f>
        <v>114564</v>
      </c>
      <c r="AG15" s="316">
        <f>AF21</f>
        <v>120681</v>
      </c>
    </row>
    <row r="16" spans="2:33">
      <c r="B16" s="317" t="s">
        <v>89</v>
      </c>
      <c r="C16" s="318" t="s">
        <v>380</v>
      </c>
      <c r="D16" s="318" t="s">
        <v>380</v>
      </c>
      <c r="E16" s="318" t="s">
        <v>380</v>
      </c>
      <c r="F16" s="318" t="s">
        <v>380</v>
      </c>
      <c r="G16" s="318" t="s">
        <v>380</v>
      </c>
      <c r="H16" s="318" t="s">
        <v>380</v>
      </c>
      <c r="I16" s="318" t="s">
        <v>380</v>
      </c>
      <c r="J16" s="318" t="s">
        <v>380</v>
      </c>
      <c r="K16" s="318" t="s">
        <v>380</v>
      </c>
      <c r="L16" s="318" t="s">
        <v>380</v>
      </c>
      <c r="M16" s="318" t="s">
        <v>380</v>
      </c>
      <c r="N16" s="318" t="s">
        <v>380</v>
      </c>
      <c r="O16" s="318" t="s">
        <v>380</v>
      </c>
      <c r="P16" s="318" t="s">
        <v>380</v>
      </c>
      <c r="Q16" s="319">
        <v>-2083</v>
      </c>
      <c r="R16" s="319">
        <v>0</v>
      </c>
      <c r="S16" s="319">
        <v>-3727</v>
      </c>
      <c r="T16" s="319">
        <v>0</v>
      </c>
      <c r="U16" s="319">
        <v>-3067</v>
      </c>
      <c r="V16" s="319">
        <v>0</v>
      </c>
      <c r="W16" s="319">
        <v>-4427</v>
      </c>
      <c r="X16" s="319">
        <v>0</v>
      </c>
      <c r="Y16" s="319">
        <v>-5269</v>
      </c>
      <c r="Z16" s="319">
        <v>0</v>
      </c>
      <c r="AA16" s="319">
        <v>-5909</v>
      </c>
      <c r="AB16" s="319">
        <v>0</v>
      </c>
      <c r="AC16" s="319">
        <v>-7100</v>
      </c>
      <c r="AD16" s="319">
        <v>0</v>
      </c>
      <c r="AE16" s="319">
        <v>-9520</v>
      </c>
      <c r="AF16" s="319">
        <v>0</v>
      </c>
      <c r="AG16" s="319">
        <v>-10399</v>
      </c>
    </row>
    <row r="17" spans="2:33">
      <c r="B17" s="317" t="s">
        <v>90</v>
      </c>
      <c r="C17" s="318" t="s">
        <v>380</v>
      </c>
      <c r="D17" s="318" t="s">
        <v>380</v>
      </c>
      <c r="E17" s="318" t="s">
        <v>380</v>
      </c>
      <c r="F17" s="318" t="s">
        <v>380</v>
      </c>
      <c r="G17" s="318" t="s">
        <v>380</v>
      </c>
      <c r="H17" s="318" t="s">
        <v>380</v>
      </c>
      <c r="I17" s="318" t="s">
        <v>380</v>
      </c>
      <c r="J17" s="318" t="s">
        <v>380</v>
      </c>
      <c r="K17" s="318" t="s">
        <v>380</v>
      </c>
      <c r="L17" s="318" t="s">
        <v>380</v>
      </c>
      <c r="M17" s="318" t="s">
        <v>380</v>
      </c>
      <c r="N17" s="318" t="s">
        <v>380</v>
      </c>
      <c r="O17" s="318" t="s">
        <v>380</v>
      </c>
      <c r="P17" s="318" t="s">
        <v>380</v>
      </c>
      <c r="Q17" s="319">
        <v>-16496</v>
      </c>
      <c r="R17" s="319">
        <v>-1348</v>
      </c>
      <c r="S17" s="319">
        <v>-18781</v>
      </c>
      <c r="T17" s="319">
        <v>-5118</v>
      </c>
      <c r="U17" s="319">
        <v>-24583</v>
      </c>
      <c r="V17" s="319">
        <v>-5137</v>
      </c>
      <c r="W17" s="319">
        <v>-30437</v>
      </c>
      <c r="X17" s="319">
        <v>-5685</v>
      </c>
      <c r="Y17" s="319">
        <v>-31780</v>
      </c>
      <c r="Z17" s="319">
        <v>-2065</v>
      </c>
      <c r="AA17" s="319">
        <v>-32709</v>
      </c>
      <c r="AB17" s="319">
        <v>-6814</v>
      </c>
      <c r="AC17" s="319">
        <v>-30525</v>
      </c>
      <c r="AD17" s="319">
        <v>-4103</v>
      </c>
      <c r="AE17" s="319">
        <v>-29735</v>
      </c>
      <c r="AF17" s="319">
        <v>-5066</v>
      </c>
      <c r="AG17" s="319">
        <v>-26501</v>
      </c>
    </row>
    <row r="18" spans="2:33">
      <c r="B18" s="320" t="s">
        <v>91</v>
      </c>
      <c r="C18" s="321" t="s">
        <v>380</v>
      </c>
      <c r="D18" s="321" t="s">
        <v>380</v>
      </c>
      <c r="E18" s="321" t="s">
        <v>380</v>
      </c>
      <c r="F18" s="321" t="s">
        <v>380</v>
      </c>
      <c r="G18" s="321" t="s">
        <v>380</v>
      </c>
      <c r="H18" s="321" t="s">
        <v>380</v>
      </c>
      <c r="I18" s="321" t="s">
        <v>380</v>
      </c>
      <c r="J18" s="321" t="s">
        <v>380</v>
      </c>
      <c r="K18" s="321" t="s">
        <v>380</v>
      </c>
      <c r="L18" s="321" t="s">
        <v>380</v>
      </c>
      <c r="M18" s="321" t="s">
        <v>380</v>
      </c>
      <c r="N18" s="321" t="s">
        <v>380</v>
      </c>
      <c r="O18" s="321" t="s">
        <v>380</v>
      </c>
      <c r="P18" s="321" t="s">
        <v>380</v>
      </c>
      <c r="Q18" s="322">
        <v>-0.28096949464325255</v>
      </c>
      <c r="R18" s="322">
        <v>-2.3600679307386591E-2</v>
      </c>
      <c r="S18" s="322">
        <v>-0.24873519985166742</v>
      </c>
      <c r="T18" s="322">
        <v>-6.3917474273154168E-2</v>
      </c>
      <c r="U18" s="322">
        <v>-0.26865785821229904</v>
      </c>
      <c r="V18" s="322">
        <v>-5.4434095219929854E-2</v>
      </c>
      <c r="W18" s="322">
        <v>-0.28372080016405971</v>
      </c>
      <c r="X18" s="322">
        <v>-5.30435918489214E-2</v>
      </c>
      <c r="Y18" s="322">
        <v>-0.26287708965779655</v>
      </c>
      <c r="Z18" s="322">
        <v>-1.8850356468000037E-2</v>
      </c>
      <c r="AA18" s="322">
        <v>-0.2588536019816241</v>
      </c>
      <c r="AB18" s="322">
        <v>-5.8789018687557155E-2</v>
      </c>
      <c r="AC18" s="322">
        <f>AC17/AC15</f>
        <v>-0.23958464146678388</v>
      </c>
      <c r="AD18" s="322">
        <v>-3.572361432775524E-2</v>
      </c>
      <c r="AE18" s="322">
        <f>AE17/AE15</f>
        <v>-0.24397147991040294</v>
      </c>
      <c r="AF18" s="322">
        <f>AF17/AF15</f>
        <v>-4.4219824726790265E-2</v>
      </c>
      <c r="AG18" s="322">
        <f>AG17/AG15</f>
        <v>-0.21959546241744765</v>
      </c>
    </row>
    <row r="19" spans="2:33">
      <c r="B19" s="317" t="s">
        <v>92</v>
      </c>
      <c r="C19" s="323" t="s">
        <v>380</v>
      </c>
      <c r="D19" s="323" t="s">
        <v>380</v>
      </c>
      <c r="E19" s="323" t="s">
        <v>380</v>
      </c>
      <c r="F19" s="323" t="s">
        <v>380</v>
      </c>
      <c r="G19" s="323" t="s">
        <v>380</v>
      </c>
      <c r="H19" s="323" t="s">
        <v>380</v>
      </c>
      <c r="I19" s="323" t="s">
        <v>380</v>
      </c>
      <c r="J19" s="323" t="s">
        <v>380</v>
      </c>
      <c r="K19" s="323" t="s">
        <v>380</v>
      </c>
      <c r="L19" s="323" t="s">
        <v>380</v>
      </c>
      <c r="M19" s="323" t="s">
        <v>380</v>
      </c>
      <c r="N19" s="323" t="s">
        <v>380</v>
      </c>
      <c r="O19" s="323" t="s">
        <v>380</v>
      </c>
      <c r="P19" s="323" t="s">
        <v>380</v>
      </c>
      <c r="Q19" s="324">
        <v>16985</v>
      </c>
      <c r="R19" s="324">
        <v>19737</v>
      </c>
      <c r="S19" s="324">
        <v>27074</v>
      </c>
      <c r="T19" s="324">
        <v>16549</v>
      </c>
      <c r="U19" s="324">
        <v>30518</v>
      </c>
      <c r="V19" s="324">
        <v>18044</v>
      </c>
      <c r="W19" s="324">
        <v>34762</v>
      </c>
      <c r="X19" s="324">
        <v>19402</v>
      </c>
      <c r="Y19" s="324">
        <v>25703</v>
      </c>
      <c r="Z19" s="324">
        <v>18879</v>
      </c>
      <c r="AA19" s="324">
        <v>28163</v>
      </c>
      <c r="AB19" s="324">
        <v>18316</v>
      </c>
      <c r="AC19" s="324">
        <v>25071</v>
      </c>
      <c r="AD19" s="324">
        <v>11128</v>
      </c>
      <c r="AE19" s="324">
        <v>31940</v>
      </c>
      <c r="AF19" s="324">
        <v>11183</v>
      </c>
      <c r="AG19" s="324">
        <v>21568</v>
      </c>
    </row>
    <row r="20" spans="2:33">
      <c r="B20" s="317" t="s">
        <v>86</v>
      </c>
      <c r="C20" s="323" t="s">
        <v>380</v>
      </c>
      <c r="D20" s="323" t="s">
        <v>380</v>
      </c>
      <c r="E20" s="323" t="s">
        <v>380</v>
      </c>
      <c r="F20" s="323" t="s">
        <v>380</v>
      </c>
      <c r="G20" s="323" t="s">
        <v>380</v>
      </c>
      <c r="H20" s="323" t="s">
        <v>380</v>
      </c>
      <c r="I20" s="323" t="s">
        <v>380</v>
      </c>
      <c r="J20" s="323" t="s">
        <v>380</v>
      </c>
      <c r="K20" s="323" t="s">
        <v>380</v>
      </c>
      <c r="L20" s="323" t="s">
        <v>380</v>
      </c>
      <c r="M20" s="323" t="s">
        <v>380</v>
      </c>
      <c r="N20" s="323" t="s">
        <v>380</v>
      </c>
      <c r="O20" s="323" t="s">
        <v>380</v>
      </c>
      <c r="P20" s="323" t="s">
        <v>380</v>
      </c>
      <c r="Q20" s="324">
        <v>0</v>
      </c>
      <c r="R20" s="324">
        <v>0</v>
      </c>
      <c r="S20" s="324">
        <v>0</v>
      </c>
      <c r="T20" s="324">
        <v>0</v>
      </c>
      <c r="U20" s="324">
        <v>0</v>
      </c>
      <c r="V20" s="324">
        <v>0</v>
      </c>
      <c r="W20" s="324">
        <v>0</v>
      </c>
      <c r="X20" s="324">
        <v>0</v>
      </c>
      <c r="Y20" s="324">
        <v>0</v>
      </c>
      <c r="Z20" s="324">
        <v>0</v>
      </c>
      <c r="AA20" s="324">
        <v>0</v>
      </c>
      <c r="AB20" s="324">
        <v>0</v>
      </c>
      <c r="AC20" s="324">
        <v>0</v>
      </c>
      <c r="AD20" s="324">
        <v>0</v>
      </c>
      <c r="AE20" s="324">
        <v>0</v>
      </c>
      <c r="AF20" s="324">
        <v>0</v>
      </c>
      <c r="AG20" s="324">
        <v>0</v>
      </c>
    </row>
    <row r="21" spans="2:33">
      <c r="B21" s="296" t="s">
        <v>93</v>
      </c>
      <c r="C21" s="325" t="s">
        <v>380</v>
      </c>
      <c r="D21" s="325" t="s">
        <v>380</v>
      </c>
      <c r="E21" s="325" t="s">
        <v>380</v>
      </c>
      <c r="F21" s="325" t="s">
        <v>380</v>
      </c>
      <c r="G21" s="325" t="s">
        <v>380</v>
      </c>
      <c r="H21" s="325" t="s">
        <v>380</v>
      </c>
      <c r="I21" s="325" t="s">
        <v>380</v>
      </c>
      <c r="J21" s="325" t="s">
        <v>380</v>
      </c>
      <c r="K21" s="325" t="s">
        <v>380</v>
      </c>
      <c r="L21" s="325" t="s">
        <v>380</v>
      </c>
      <c r="M21" s="325" t="s">
        <v>380</v>
      </c>
      <c r="N21" s="325" t="s">
        <v>380</v>
      </c>
      <c r="O21" s="325" t="s">
        <v>380</v>
      </c>
      <c r="P21" s="325" t="s">
        <v>380</v>
      </c>
      <c r="Q21" s="326">
        <v>57117</v>
      </c>
      <c r="R21" s="326">
        <v>75506</v>
      </c>
      <c r="S21" s="326">
        <v>80072</v>
      </c>
      <c r="T21" s="326">
        <v>91503</v>
      </c>
      <c r="U21" s="326">
        <v>94371</v>
      </c>
      <c r="V21" s="326">
        <v>107278</v>
      </c>
      <c r="W21" s="326">
        <v>107176</v>
      </c>
      <c r="X21" s="326">
        <v>120893</v>
      </c>
      <c r="Y21" s="326">
        <v>109547</v>
      </c>
      <c r="Z21" s="326">
        <v>126361</v>
      </c>
      <c r="AA21" s="326">
        <v>115906</v>
      </c>
      <c r="AB21" s="326">
        <v>127408</v>
      </c>
      <c r="AC21" s="326">
        <v>114854</v>
      </c>
      <c r="AD21" s="326">
        <v>121879</v>
      </c>
      <c r="AE21" s="326">
        <f>SUM(AE15:AE17,AE19:AE20)</f>
        <v>114564</v>
      </c>
      <c r="AF21" s="326">
        <f>SUM(AF15:AF17,AF19:AF20)</f>
        <v>120681</v>
      </c>
      <c r="AG21" s="326">
        <f>SUM(AG15:AG17,AG19:AG20)</f>
        <v>105349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G78"/>
  <sheetViews>
    <sheetView showGridLines="0" zoomScale="80" zoomScaleNormal="80" workbookViewId="0">
      <pane xSplit="2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O5" sqref="O5"/>
    </sheetView>
  </sheetViews>
  <sheetFormatPr defaultColWidth="9.140625" defaultRowHeight="15" customHeight="1" outlineLevelCol="1"/>
  <cols>
    <col min="1" max="1" width="1.7109375" customWidth="1"/>
    <col min="2" max="2" width="50.7109375" customWidth="1"/>
    <col min="3" max="6" width="8.85546875" hidden="1" customWidth="1" outlineLevel="1"/>
    <col min="7" max="7" width="10.140625" hidden="1" customWidth="1" outlineLevel="1"/>
    <col min="8" max="9" width="8.85546875" hidden="1" customWidth="1" outlineLevel="1"/>
    <col min="10" max="14" width="10.7109375" hidden="1" customWidth="1" outlineLevel="1"/>
    <col min="15" max="15" width="10.7109375" customWidth="1" collapsed="1"/>
    <col min="16" max="33" width="10.7109375" customWidth="1"/>
  </cols>
  <sheetData>
    <row r="1" spans="1:33" ht="18.75">
      <c r="B1" s="350" t="s">
        <v>402</v>
      </c>
    </row>
    <row r="2" spans="1:33" ht="15.75" customHeight="1">
      <c r="B2" s="211" t="s">
        <v>378</v>
      </c>
    </row>
    <row r="3" spans="1:33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</row>
    <row r="4" spans="1:33" ht="19.5" customHeight="1">
      <c r="B4" s="331" t="s">
        <v>403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58" t="s">
        <v>416</v>
      </c>
      <c r="AG4" s="58" t="s">
        <v>417</v>
      </c>
    </row>
    <row r="5" spans="1:33">
      <c r="A5" s="2"/>
      <c r="B5" s="193" t="s">
        <v>132</v>
      </c>
      <c r="C5" s="195">
        <f>SUM(C6:C17)</f>
        <v>432.86100424000006</v>
      </c>
      <c r="D5" s="195">
        <f t="shared" ref="D5:AC5" si="0">SUM(D6:D17)</f>
        <v>542.01114539000002</v>
      </c>
      <c r="E5" s="195">
        <f t="shared" si="0"/>
        <v>498.98367299</v>
      </c>
      <c r="F5" s="195">
        <f t="shared" si="0"/>
        <v>408.19357478000001</v>
      </c>
      <c r="G5" s="195">
        <f t="shared" si="0"/>
        <v>389.25847838999994</v>
      </c>
      <c r="H5" s="195">
        <f t="shared" si="0"/>
        <v>360.947</v>
      </c>
      <c r="I5" s="195">
        <f t="shared" si="0"/>
        <v>369.73110525999999</v>
      </c>
      <c r="J5" s="195">
        <f t="shared" si="0"/>
        <v>455.92087795999998</v>
      </c>
      <c r="K5" s="195">
        <f t="shared" si="0"/>
        <v>1281.0629999999999</v>
      </c>
      <c r="L5" s="195">
        <f t="shared" si="0"/>
        <v>1312.3782741499997</v>
      </c>
      <c r="M5" s="195">
        <f t="shared" si="0"/>
        <v>1309.3986046100001</v>
      </c>
      <c r="N5" s="195">
        <f t="shared" si="0"/>
        <v>2106.41353738</v>
      </c>
      <c r="O5" s="195">
        <f t="shared" si="0"/>
        <v>1860.921</v>
      </c>
      <c r="P5" s="195">
        <f t="shared" si="0"/>
        <v>1618.4989999999998</v>
      </c>
      <c r="Q5" s="195">
        <f t="shared" si="0"/>
        <v>1615.1569999999999</v>
      </c>
      <c r="R5" s="195">
        <f t="shared" si="0"/>
        <v>1311.9289999999999</v>
      </c>
      <c r="S5" s="195">
        <f t="shared" si="0"/>
        <v>2245.9639999999999</v>
      </c>
      <c r="T5" s="195">
        <f t="shared" si="0"/>
        <v>2117.3329999999996</v>
      </c>
      <c r="U5" s="195">
        <f t="shared" si="0"/>
        <v>2067.6898618199998</v>
      </c>
      <c r="V5" s="195">
        <f t="shared" si="0"/>
        <v>2379.58911558</v>
      </c>
      <c r="W5" s="195">
        <f t="shared" si="0"/>
        <v>2290.7450000000003</v>
      </c>
      <c r="X5" s="195">
        <f t="shared" si="0"/>
        <v>1937.6780000000001</v>
      </c>
      <c r="Y5" s="195">
        <f t="shared" si="0"/>
        <v>1906.9740000000004</v>
      </c>
      <c r="Z5" s="195">
        <f t="shared" si="0"/>
        <v>1770.4839999999999</v>
      </c>
      <c r="AA5" s="195">
        <f t="shared" si="0"/>
        <v>1507.4100000000003</v>
      </c>
      <c r="AB5" s="195">
        <f t="shared" si="0"/>
        <v>2140.2559999999999</v>
      </c>
      <c r="AC5" s="195">
        <f t="shared" si="0"/>
        <v>2388.2480000000005</v>
      </c>
      <c r="AD5" s="195">
        <f t="shared" ref="AD5" si="1">SUM(AD6:AD17)</f>
        <v>2084.6530968700031</v>
      </c>
      <c r="AE5" s="195">
        <v>2324.2689803900039</v>
      </c>
      <c r="AF5" s="195">
        <v>2358.3489894200034</v>
      </c>
      <c r="AG5" s="195">
        <v>2547.8889999999997</v>
      </c>
    </row>
    <row r="6" spans="1:33">
      <c r="A6" s="2"/>
      <c r="B6" s="6" t="s">
        <v>133</v>
      </c>
      <c r="C6" s="196">
        <v>26.337</v>
      </c>
      <c r="D6" s="196">
        <v>246.55199999999999</v>
      </c>
      <c r="E6" s="196">
        <v>23.344999999999999</v>
      </c>
      <c r="F6" s="196">
        <v>99.507000000000005</v>
      </c>
      <c r="G6" s="196">
        <v>44.502000000000002</v>
      </c>
      <c r="H6" s="196">
        <v>30.306999999999999</v>
      </c>
      <c r="I6" s="196">
        <v>27.956</v>
      </c>
      <c r="J6" s="196">
        <v>31.552</v>
      </c>
      <c r="K6" s="196">
        <v>36.442999999999998</v>
      </c>
      <c r="L6" s="196">
        <v>41.914999999999999</v>
      </c>
      <c r="M6" s="196">
        <v>84.331999999999994</v>
      </c>
      <c r="N6" s="196">
        <v>73.183000000000007</v>
      </c>
      <c r="O6" s="196">
        <v>62.232999999999997</v>
      </c>
      <c r="P6" s="196">
        <v>141.18199999999999</v>
      </c>
      <c r="Q6" s="196">
        <v>174.91900000000001</v>
      </c>
      <c r="R6" s="196">
        <v>169.24799999999999</v>
      </c>
      <c r="S6" s="196">
        <v>229.10900000000001</v>
      </c>
      <c r="T6" s="196">
        <v>146.24100000000001</v>
      </c>
      <c r="U6" s="196">
        <v>192.315</v>
      </c>
      <c r="V6" s="196">
        <v>422.43099999999998</v>
      </c>
      <c r="W6" s="196">
        <v>419.77699999999999</v>
      </c>
      <c r="X6" s="196">
        <v>61.462000000000003</v>
      </c>
      <c r="Y6" s="196">
        <v>445.74099999999999</v>
      </c>
      <c r="Z6" s="196">
        <v>139.411</v>
      </c>
      <c r="AA6" s="196">
        <v>146.471</v>
      </c>
      <c r="AB6" s="196">
        <v>172.41900000000001</v>
      </c>
      <c r="AC6" s="196">
        <v>100.22799999999999</v>
      </c>
      <c r="AD6" s="196">
        <v>99.600576440000509</v>
      </c>
      <c r="AE6" s="196">
        <v>125.3521445600005</v>
      </c>
      <c r="AF6" s="196">
        <v>103.14965419000043</v>
      </c>
      <c r="AG6" s="196">
        <v>112.989</v>
      </c>
    </row>
    <row r="7" spans="1:33">
      <c r="A7" s="2"/>
      <c r="B7" s="6" t="s">
        <v>275</v>
      </c>
      <c r="C7" s="196">
        <v>74.34</v>
      </c>
      <c r="D7" s="196">
        <v>46.941000000000003</v>
      </c>
      <c r="E7" s="196">
        <v>222.874</v>
      </c>
      <c r="F7" s="196">
        <v>85.924000000000007</v>
      </c>
      <c r="G7" s="196">
        <v>92.222999999999999</v>
      </c>
      <c r="H7" s="196">
        <v>55.402000000000001</v>
      </c>
      <c r="I7" s="196">
        <v>79.944000000000003</v>
      </c>
      <c r="J7" s="196">
        <v>151.042</v>
      </c>
      <c r="K7" s="196">
        <v>895.45100000000002</v>
      </c>
      <c r="L7" s="196">
        <v>751.38900000000001</v>
      </c>
      <c r="M7" s="196">
        <v>705.42700000000002</v>
      </c>
      <c r="N7" s="196">
        <v>1204.671</v>
      </c>
      <c r="O7" s="196">
        <v>1161.1559999999999</v>
      </c>
      <c r="P7" s="196">
        <v>496.839</v>
      </c>
      <c r="Q7" s="196">
        <v>584.55200000000002</v>
      </c>
      <c r="R7" s="196">
        <v>346.053</v>
      </c>
      <c r="S7" s="196">
        <v>1172.202</v>
      </c>
      <c r="T7" s="196">
        <v>1068.326</v>
      </c>
      <c r="U7" s="196">
        <v>912.28200000000004</v>
      </c>
      <c r="V7" s="196">
        <v>988.19899999999996</v>
      </c>
      <c r="W7" s="196">
        <v>840.51800000000003</v>
      </c>
      <c r="X7" s="196">
        <v>923.04899999999998</v>
      </c>
      <c r="Y7" s="196">
        <v>600.827</v>
      </c>
      <c r="Z7" s="196">
        <v>765.83399999999995</v>
      </c>
      <c r="AA7" s="196">
        <v>382.00400000000002</v>
      </c>
      <c r="AB7" s="196">
        <v>1007.622</v>
      </c>
      <c r="AC7" s="196">
        <v>1374.94</v>
      </c>
      <c r="AD7" s="196">
        <v>1152.3796089900006</v>
      </c>
      <c r="AE7" s="196">
        <v>1266.5690221200005</v>
      </c>
      <c r="AF7" s="196">
        <v>1341.1298918000009</v>
      </c>
      <c r="AG7" s="196">
        <v>1563.4739999999999</v>
      </c>
    </row>
    <row r="8" spans="1:33">
      <c r="A8" s="2"/>
      <c r="B8" s="6" t="s">
        <v>134</v>
      </c>
      <c r="C8" s="196">
        <v>290.52800000000002</v>
      </c>
      <c r="D8" s="196">
        <v>197.56</v>
      </c>
      <c r="E8" s="196">
        <v>203.57400000000001</v>
      </c>
      <c r="F8" s="196">
        <v>174.083</v>
      </c>
      <c r="G8" s="196">
        <v>210.75899999999999</v>
      </c>
      <c r="H8" s="196">
        <v>235.44</v>
      </c>
      <c r="I8" s="196">
        <v>224.399</v>
      </c>
      <c r="J8" s="196">
        <v>213.346</v>
      </c>
      <c r="K8" s="196">
        <v>272.86500000000001</v>
      </c>
      <c r="L8" s="196">
        <v>302.43099999999998</v>
      </c>
      <c r="M8" s="196">
        <v>318.36399999999998</v>
      </c>
      <c r="N8" s="196">
        <v>343.60199999999998</v>
      </c>
      <c r="O8" s="196">
        <v>365.43900000000002</v>
      </c>
      <c r="P8" s="196">
        <v>614.25</v>
      </c>
      <c r="Q8" s="196">
        <v>640.96600000000001</v>
      </c>
      <c r="R8" s="196">
        <v>603.85500000000002</v>
      </c>
      <c r="S8" s="196">
        <v>656.43499999999995</v>
      </c>
      <c r="T8" s="196">
        <v>724.65499999999997</v>
      </c>
      <c r="U8" s="196">
        <v>803.43606512000008</v>
      </c>
      <c r="V8" s="196">
        <v>791.59299999999996</v>
      </c>
      <c r="W8" s="196">
        <v>873.86599999999999</v>
      </c>
      <c r="X8" s="196">
        <v>808.00599999999997</v>
      </c>
      <c r="Y8" s="196">
        <v>705.58199999999999</v>
      </c>
      <c r="Z8" s="196">
        <v>722.12099999999998</v>
      </c>
      <c r="AA8" s="196">
        <v>822.61699999999996</v>
      </c>
      <c r="AB8" s="196">
        <v>840.904</v>
      </c>
      <c r="AC8" s="196">
        <v>804.654</v>
      </c>
      <c r="AD8" s="196">
        <v>740.5730008500019</v>
      </c>
      <c r="AE8" s="196">
        <v>808.37108958000283</v>
      </c>
      <c r="AF8" s="196">
        <v>784.47605309000255</v>
      </c>
      <c r="AG8" s="196">
        <v>759.14300000000003</v>
      </c>
    </row>
    <row r="9" spans="1:33">
      <c r="A9" s="2"/>
      <c r="B9" s="6" t="s">
        <v>277</v>
      </c>
      <c r="C9" s="196">
        <v>0</v>
      </c>
      <c r="D9" s="196">
        <v>0</v>
      </c>
      <c r="E9" s="196">
        <v>0</v>
      </c>
      <c r="F9" s="196">
        <v>0</v>
      </c>
      <c r="G9" s="196">
        <v>0</v>
      </c>
      <c r="H9" s="196">
        <v>0</v>
      </c>
      <c r="I9" s="196">
        <v>0</v>
      </c>
      <c r="J9" s="196">
        <v>0</v>
      </c>
      <c r="K9" s="196">
        <v>0</v>
      </c>
      <c r="L9" s="196">
        <v>0</v>
      </c>
      <c r="M9" s="196">
        <v>0</v>
      </c>
      <c r="N9" s="196">
        <v>0</v>
      </c>
      <c r="O9" s="196">
        <v>0</v>
      </c>
      <c r="P9" s="196">
        <v>0</v>
      </c>
      <c r="Q9" s="196">
        <v>0</v>
      </c>
      <c r="R9" s="196">
        <v>0</v>
      </c>
      <c r="S9" s="196">
        <v>0</v>
      </c>
      <c r="T9" s="196">
        <v>0</v>
      </c>
      <c r="U9" s="196">
        <v>0</v>
      </c>
      <c r="V9" s="196">
        <v>0.33511557999998298</v>
      </c>
      <c r="W9" s="196">
        <v>0.63200000000000001</v>
      </c>
      <c r="X9" s="196">
        <v>0.33600000000000002</v>
      </c>
      <c r="Y9" s="196">
        <v>0.33600000000000002</v>
      </c>
      <c r="Z9" s="196">
        <v>0.33600000000000002</v>
      </c>
      <c r="AA9" s="196">
        <v>0.33600000000000002</v>
      </c>
      <c r="AB9" s="196">
        <v>0.76</v>
      </c>
      <c r="AC9" s="196">
        <v>0.76</v>
      </c>
      <c r="AD9" s="196">
        <v>0.7601884300000038</v>
      </c>
      <c r="AE9" s="196">
        <v>0.94</v>
      </c>
      <c r="AF9" s="196">
        <v>0.43756743999994197</v>
      </c>
      <c r="AG9" s="196">
        <v>0.441</v>
      </c>
    </row>
    <row r="10" spans="1:33">
      <c r="A10" s="2"/>
      <c r="B10" s="6" t="s">
        <v>383</v>
      </c>
      <c r="C10" s="196">
        <v>19.481000000000002</v>
      </c>
      <c r="D10" s="196">
        <v>27.465</v>
      </c>
      <c r="E10" s="196">
        <v>21.094999999999999</v>
      </c>
      <c r="F10" s="196">
        <v>31.559000000000001</v>
      </c>
      <c r="G10" s="196">
        <v>21.335999999999999</v>
      </c>
      <c r="H10" s="196">
        <v>20.152999999999999</v>
      </c>
      <c r="I10" s="196">
        <v>17.38</v>
      </c>
      <c r="J10" s="196">
        <v>27.77</v>
      </c>
      <c r="K10" s="196">
        <v>18.166</v>
      </c>
      <c r="L10" s="196">
        <v>19.462</v>
      </c>
      <c r="M10" s="196">
        <v>12.904</v>
      </c>
      <c r="N10" s="196">
        <v>24.984999999999999</v>
      </c>
      <c r="O10" s="196">
        <v>12.76</v>
      </c>
      <c r="P10" s="196">
        <v>23.436</v>
      </c>
      <c r="Q10" s="196">
        <v>17.57</v>
      </c>
      <c r="R10" s="196">
        <v>44.201999999999998</v>
      </c>
      <c r="S10" s="196">
        <v>24.303000000000001</v>
      </c>
      <c r="T10" s="196">
        <v>36.6</v>
      </c>
      <c r="U10" s="196">
        <v>28.257999999999999</v>
      </c>
      <c r="V10" s="196">
        <v>55.26</v>
      </c>
      <c r="W10" s="196">
        <v>17.465</v>
      </c>
      <c r="X10" s="196">
        <v>26.712</v>
      </c>
      <c r="Y10" s="196">
        <v>27.576000000000001</v>
      </c>
      <c r="Z10" s="196">
        <v>31.489000000000001</v>
      </c>
      <c r="AA10" s="196">
        <v>18.094000000000001</v>
      </c>
      <c r="AB10" s="196">
        <v>25.564</v>
      </c>
      <c r="AC10" s="196">
        <v>18.503</v>
      </c>
      <c r="AD10" s="196">
        <v>30.09473412000002</v>
      </c>
      <c r="AE10" s="196">
        <v>25.309406080000006</v>
      </c>
      <c r="AF10" s="196">
        <v>0</v>
      </c>
      <c r="AG10" s="196">
        <v>0</v>
      </c>
    </row>
    <row r="11" spans="1:33">
      <c r="A11" s="2"/>
      <c r="B11" s="6" t="s">
        <v>136</v>
      </c>
      <c r="C11" s="196">
        <v>8.9949999999999992</v>
      </c>
      <c r="D11" s="196">
        <v>9.8070000000000004</v>
      </c>
      <c r="E11" s="196">
        <v>10.256</v>
      </c>
      <c r="F11" s="196">
        <v>9.6690000000000005</v>
      </c>
      <c r="G11" s="196">
        <v>6.2270000000000003</v>
      </c>
      <c r="H11" s="196">
        <v>7.6139999999999999</v>
      </c>
      <c r="I11" s="196">
        <v>6.2279999999999998</v>
      </c>
      <c r="J11" s="196">
        <v>4.0869999999999997</v>
      </c>
      <c r="K11" s="196">
        <v>4.8390000000000004</v>
      </c>
      <c r="L11" s="196">
        <v>6.0110000000000001</v>
      </c>
      <c r="M11" s="196">
        <v>4.8150000000000004</v>
      </c>
      <c r="N11" s="196">
        <v>5.88</v>
      </c>
      <c r="O11" s="196">
        <v>6.8470000000000004</v>
      </c>
      <c r="P11" s="196">
        <v>78.293999999999997</v>
      </c>
      <c r="Q11" s="196">
        <v>81.588000000000008</v>
      </c>
      <c r="R11" s="196">
        <v>88.617000000000004</v>
      </c>
      <c r="S11" s="196">
        <v>83.441000000000003</v>
      </c>
      <c r="T11" s="196">
        <v>83.384</v>
      </c>
      <c r="U11" s="196">
        <v>81.561999999999998</v>
      </c>
      <c r="V11" s="196">
        <v>77.156000000000006</v>
      </c>
      <c r="W11" s="196">
        <v>74.694999999999993</v>
      </c>
      <c r="X11" s="196">
        <v>75.765000000000001</v>
      </c>
      <c r="Y11" s="196">
        <v>94.929000000000002</v>
      </c>
      <c r="Z11" s="196">
        <v>62.673000000000002</v>
      </c>
      <c r="AA11" s="196">
        <v>68.064999999999998</v>
      </c>
      <c r="AB11" s="196">
        <v>61.63</v>
      </c>
      <c r="AC11" s="196">
        <v>58.484999999999999</v>
      </c>
      <c r="AD11" s="196">
        <v>44.339103750000014</v>
      </c>
      <c r="AE11" s="196">
        <v>47.121239100000011</v>
      </c>
      <c r="AF11" s="196">
        <v>52.597449690000012</v>
      </c>
      <c r="AG11" s="196">
        <v>52.84</v>
      </c>
    </row>
    <row r="12" spans="1:33">
      <c r="A12" s="2"/>
      <c r="B12" s="6" t="s">
        <v>138</v>
      </c>
      <c r="C12" s="196">
        <v>7.0004240000000009E-2</v>
      </c>
      <c r="D12" s="196">
        <v>2.54614539</v>
      </c>
      <c r="E12" s="196">
        <v>3.3196729899999999</v>
      </c>
      <c r="F12" s="196">
        <v>1.8495747800000004</v>
      </c>
      <c r="G12" s="196">
        <v>1.59547839</v>
      </c>
      <c r="H12" s="196">
        <v>0</v>
      </c>
      <c r="I12" s="196">
        <v>4.0841052599999994</v>
      </c>
      <c r="J12" s="196">
        <v>2.3908779599999996</v>
      </c>
      <c r="K12" s="196">
        <v>0</v>
      </c>
      <c r="L12" s="196">
        <v>0</v>
      </c>
      <c r="M12" s="196">
        <v>0</v>
      </c>
      <c r="N12" s="196">
        <v>0</v>
      </c>
      <c r="O12" s="196">
        <v>0.71699999999999997</v>
      </c>
      <c r="P12" s="196">
        <v>0</v>
      </c>
      <c r="Q12" s="196">
        <v>0</v>
      </c>
      <c r="R12" s="196">
        <v>0</v>
      </c>
      <c r="S12" s="196">
        <v>0</v>
      </c>
      <c r="T12" s="196">
        <v>0</v>
      </c>
      <c r="U12" s="196">
        <v>0</v>
      </c>
      <c r="V12" s="196">
        <v>0</v>
      </c>
      <c r="W12" s="196">
        <v>0</v>
      </c>
      <c r="X12" s="196">
        <v>0</v>
      </c>
      <c r="Y12" s="196">
        <v>0</v>
      </c>
      <c r="Z12" s="196">
        <v>0</v>
      </c>
      <c r="AA12" s="196">
        <v>0</v>
      </c>
      <c r="AB12" s="196">
        <v>0</v>
      </c>
      <c r="AC12" s="196">
        <v>0</v>
      </c>
      <c r="AD12" s="196">
        <v>0</v>
      </c>
      <c r="AE12" s="196">
        <v>0</v>
      </c>
      <c r="AF12" s="196">
        <v>0</v>
      </c>
      <c r="AG12" s="196">
        <v>0</v>
      </c>
    </row>
    <row r="13" spans="1:33">
      <c r="A13" s="2"/>
      <c r="B13" s="6" t="s">
        <v>137</v>
      </c>
      <c r="C13" s="196">
        <v>0</v>
      </c>
      <c r="D13" s="196">
        <v>0</v>
      </c>
      <c r="E13" s="196">
        <v>0</v>
      </c>
      <c r="F13" s="196">
        <v>0</v>
      </c>
      <c r="G13" s="196">
        <v>0</v>
      </c>
      <c r="H13" s="196">
        <v>0</v>
      </c>
      <c r="I13" s="196">
        <v>0</v>
      </c>
      <c r="J13" s="196">
        <v>20.05</v>
      </c>
      <c r="K13" s="196">
        <v>40.115000000000002</v>
      </c>
      <c r="L13" s="196">
        <v>177.13727415000002</v>
      </c>
      <c r="M13" s="196">
        <v>172.04160461000001</v>
      </c>
      <c r="N13" s="196">
        <v>0</v>
      </c>
      <c r="O13" s="196">
        <v>0</v>
      </c>
      <c r="P13" s="196">
        <v>0</v>
      </c>
      <c r="Q13" s="196">
        <v>0</v>
      </c>
      <c r="R13" s="196">
        <v>0</v>
      </c>
      <c r="S13" s="196">
        <v>0</v>
      </c>
      <c r="T13" s="196">
        <v>0</v>
      </c>
      <c r="U13" s="196">
        <v>0</v>
      </c>
      <c r="V13" s="196">
        <v>0</v>
      </c>
      <c r="W13" s="196">
        <v>0</v>
      </c>
      <c r="X13" s="196">
        <v>0</v>
      </c>
      <c r="Y13" s="196">
        <v>0</v>
      </c>
      <c r="Z13" s="196">
        <v>0</v>
      </c>
      <c r="AA13" s="196">
        <v>0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</row>
    <row r="14" spans="1:33">
      <c r="A14" s="2"/>
      <c r="B14" s="6" t="s">
        <v>135</v>
      </c>
      <c r="C14" s="196">
        <v>0</v>
      </c>
      <c r="D14" s="196">
        <v>0</v>
      </c>
      <c r="E14" s="196">
        <v>0</v>
      </c>
      <c r="F14" s="196">
        <v>0</v>
      </c>
      <c r="G14" s="196">
        <v>0</v>
      </c>
      <c r="H14" s="196">
        <v>0</v>
      </c>
      <c r="I14" s="196">
        <v>0</v>
      </c>
      <c r="J14" s="196">
        <v>0</v>
      </c>
      <c r="K14" s="196">
        <v>0</v>
      </c>
      <c r="L14" s="196">
        <v>0</v>
      </c>
      <c r="M14" s="196">
        <v>0</v>
      </c>
      <c r="N14" s="196">
        <v>0</v>
      </c>
      <c r="O14" s="196">
        <v>0</v>
      </c>
      <c r="P14" s="196">
        <v>0</v>
      </c>
      <c r="Q14" s="196">
        <v>0</v>
      </c>
      <c r="R14" s="196">
        <v>0</v>
      </c>
      <c r="S14" s="196">
        <v>0</v>
      </c>
      <c r="T14" s="196">
        <v>0</v>
      </c>
      <c r="U14" s="196">
        <v>0</v>
      </c>
      <c r="V14" s="196">
        <v>35.991</v>
      </c>
      <c r="W14" s="196">
        <v>60.37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</row>
    <row r="15" spans="1:33">
      <c r="A15" s="2"/>
      <c r="B15" s="6" t="s">
        <v>139</v>
      </c>
      <c r="C15" s="196">
        <v>13.11</v>
      </c>
      <c r="D15" s="196">
        <v>11.14</v>
      </c>
      <c r="E15" s="196">
        <v>14.52</v>
      </c>
      <c r="F15" s="196">
        <v>5.6020000000000003</v>
      </c>
      <c r="G15" s="196">
        <v>12.616</v>
      </c>
      <c r="H15" s="196">
        <v>12.031000000000001</v>
      </c>
      <c r="I15" s="196">
        <v>9.74</v>
      </c>
      <c r="J15" s="196">
        <v>5.6829999999999998</v>
      </c>
      <c r="K15" s="196">
        <v>13.183999999999999</v>
      </c>
      <c r="L15" s="196">
        <v>14.032999999999999</v>
      </c>
      <c r="M15" s="196">
        <v>10.192</v>
      </c>
      <c r="N15" s="196">
        <v>40.893999999999998</v>
      </c>
      <c r="O15" s="196">
        <v>71.501999999999995</v>
      </c>
      <c r="P15" s="196">
        <v>109.827</v>
      </c>
      <c r="Q15" s="196">
        <v>114.31399999999999</v>
      </c>
      <c r="R15" s="196">
        <v>58.558999999999997</v>
      </c>
      <c r="S15" s="196">
        <v>78.805999999999997</v>
      </c>
      <c r="T15" s="196">
        <v>54.23</v>
      </c>
      <c r="U15" s="196">
        <v>47.808796699999945</v>
      </c>
      <c r="V15" s="196">
        <v>5.5570000000000004</v>
      </c>
      <c r="W15" s="196">
        <v>1.6619999999999999</v>
      </c>
      <c r="X15" s="196">
        <v>41.121000000000002</v>
      </c>
      <c r="Y15" s="196">
        <v>29.968</v>
      </c>
      <c r="Z15" s="196">
        <v>16.577000000000002</v>
      </c>
      <c r="AA15" s="196">
        <v>37.823</v>
      </c>
      <c r="AB15" s="196">
        <v>31.356999999999999</v>
      </c>
      <c r="AC15" s="196">
        <v>30.678000000000001</v>
      </c>
      <c r="AD15" s="196">
        <v>16.905884289999996</v>
      </c>
      <c r="AE15" s="196">
        <v>50.606078950000004</v>
      </c>
      <c r="AF15" s="196">
        <f>46.84458593+29.71378728</f>
        <v>76.558373209999999</v>
      </c>
      <c r="AG15" s="196">
        <v>59.002000000000002</v>
      </c>
    </row>
    <row r="16" spans="1:33">
      <c r="A16" s="2"/>
      <c r="B16" s="6" t="s">
        <v>251</v>
      </c>
      <c r="C16" s="196">
        <v>0</v>
      </c>
      <c r="D16" s="196">
        <v>0</v>
      </c>
      <c r="E16" s="196">
        <v>0</v>
      </c>
      <c r="F16" s="196">
        <v>0</v>
      </c>
      <c r="G16" s="196">
        <v>0</v>
      </c>
      <c r="H16" s="196">
        <v>0</v>
      </c>
      <c r="I16" s="196">
        <v>0</v>
      </c>
      <c r="J16" s="196">
        <v>0</v>
      </c>
      <c r="K16" s="196">
        <v>0</v>
      </c>
      <c r="L16" s="196">
        <v>0</v>
      </c>
      <c r="M16" s="196">
        <v>1.323</v>
      </c>
      <c r="N16" s="196">
        <v>413.19853737999995</v>
      </c>
      <c r="O16" s="196">
        <v>180.267</v>
      </c>
      <c r="P16" s="196">
        <v>1.649</v>
      </c>
      <c r="Q16" s="196">
        <v>1.248</v>
      </c>
      <c r="R16" s="196">
        <v>1.395</v>
      </c>
      <c r="S16" s="196">
        <v>1.6679999999999999</v>
      </c>
      <c r="T16" s="196">
        <v>3.8969999999999998</v>
      </c>
      <c r="U16" s="196">
        <v>2.028</v>
      </c>
      <c r="V16" s="196">
        <v>3.0670000000000002</v>
      </c>
      <c r="W16" s="196">
        <v>1.76</v>
      </c>
      <c r="X16" s="196">
        <v>1.2270000000000001</v>
      </c>
      <c r="Y16" s="196">
        <v>2.0150000000000001</v>
      </c>
      <c r="Z16" s="196">
        <v>4.2999999999999997E-2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</row>
    <row r="17" spans="1:33">
      <c r="A17" s="2"/>
      <c r="B17" s="6" t="s">
        <v>381</v>
      </c>
      <c r="C17" s="196">
        <v>0</v>
      </c>
      <c r="D17" s="196">
        <v>0</v>
      </c>
      <c r="E17" s="196">
        <v>0</v>
      </c>
      <c r="F17" s="196">
        <v>0</v>
      </c>
      <c r="G17" s="196">
        <v>0</v>
      </c>
      <c r="H17" s="196">
        <v>0</v>
      </c>
      <c r="I17" s="196">
        <v>0</v>
      </c>
      <c r="J17" s="196">
        <v>0</v>
      </c>
      <c r="K17" s="196">
        <v>0</v>
      </c>
      <c r="L17" s="196">
        <v>0</v>
      </c>
      <c r="M17" s="196">
        <v>0</v>
      </c>
      <c r="N17" s="196">
        <v>0</v>
      </c>
      <c r="O17" s="196">
        <v>0</v>
      </c>
      <c r="P17" s="196">
        <v>153.02199999999999</v>
      </c>
      <c r="Q17" s="196">
        <v>0</v>
      </c>
      <c r="R17" s="196">
        <v>0</v>
      </c>
      <c r="S17" s="196">
        <v>0</v>
      </c>
      <c r="T17" s="196">
        <v>0</v>
      </c>
      <c r="U17" s="196">
        <v>0</v>
      </c>
      <c r="V17" s="196">
        <v>0</v>
      </c>
      <c r="W17" s="196">
        <v>0</v>
      </c>
      <c r="X17" s="196">
        <v>0</v>
      </c>
      <c r="Y17" s="196">
        <v>0</v>
      </c>
      <c r="Z17" s="196">
        <v>32</v>
      </c>
      <c r="AA17" s="196">
        <v>32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</row>
    <row r="18" spans="1:33">
      <c r="A18" s="2"/>
      <c r="B18" s="193" t="s">
        <v>140</v>
      </c>
      <c r="C18" s="195">
        <f>SUM(C19:C34)</f>
        <v>935.73099999999999</v>
      </c>
      <c r="D18" s="195">
        <f t="shared" ref="D18:AC18" si="2">SUM(D19:D34)</f>
        <v>949.61500000000001</v>
      </c>
      <c r="E18" s="195">
        <f t="shared" si="2"/>
        <v>999.01199999999994</v>
      </c>
      <c r="F18" s="195">
        <f t="shared" si="2"/>
        <v>1038.2759999999998</v>
      </c>
      <c r="G18" s="195">
        <f t="shared" si="2"/>
        <v>1614.2860000000001</v>
      </c>
      <c r="H18" s="195">
        <f t="shared" si="2"/>
        <v>1609.671</v>
      </c>
      <c r="I18" s="195">
        <f t="shared" si="2"/>
        <v>1791.2199999999998</v>
      </c>
      <c r="J18" s="195">
        <f t="shared" si="2"/>
        <v>1944.1000000000001</v>
      </c>
      <c r="K18" s="195">
        <f t="shared" si="2"/>
        <v>2075.837</v>
      </c>
      <c r="L18" s="195">
        <f t="shared" si="2"/>
        <v>2132.8860000000004</v>
      </c>
      <c r="M18" s="195">
        <f t="shared" si="2"/>
        <v>2393.2029999999995</v>
      </c>
      <c r="N18" s="195">
        <f t="shared" si="2"/>
        <v>2476.0249999999996</v>
      </c>
      <c r="O18" s="195">
        <f t="shared" si="2"/>
        <v>3121.4830000000002</v>
      </c>
      <c r="P18" s="195">
        <f t="shared" si="2"/>
        <v>8573.7980000000007</v>
      </c>
      <c r="Q18" s="195">
        <f t="shared" si="2"/>
        <v>8701.857</v>
      </c>
      <c r="R18" s="195">
        <f t="shared" si="2"/>
        <v>8570.7489999999998</v>
      </c>
      <c r="S18" s="195">
        <f t="shared" si="2"/>
        <v>8572.5349999999999</v>
      </c>
      <c r="T18" s="195">
        <f t="shared" si="2"/>
        <v>8360.5</v>
      </c>
      <c r="U18" s="195">
        <f t="shared" si="2"/>
        <v>8351.7956882899998</v>
      </c>
      <c r="V18" s="195">
        <f t="shared" si="2"/>
        <v>8352.4079999999994</v>
      </c>
      <c r="W18" s="195">
        <f t="shared" si="2"/>
        <v>8281.255000000001</v>
      </c>
      <c r="X18" s="195">
        <f t="shared" si="2"/>
        <v>8118.3059999999996</v>
      </c>
      <c r="Y18" s="195">
        <f t="shared" si="2"/>
        <v>8014.4529999999995</v>
      </c>
      <c r="Z18" s="195">
        <f t="shared" si="2"/>
        <v>7884.9930000000004</v>
      </c>
      <c r="AA18" s="195">
        <f t="shared" si="2"/>
        <v>7727.6489999999994</v>
      </c>
      <c r="AB18" s="195">
        <f t="shared" si="2"/>
        <v>7634.625</v>
      </c>
      <c r="AC18" s="195">
        <f t="shared" si="2"/>
        <v>7566.4</v>
      </c>
      <c r="AD18" s="195">
        <f t="shared" ref="AD18" si="3">SUM(AD19:AD34)</f>
        <v>7604.2197653700005</v>
      </c>
      <c r="AE18" s="195">
        <v>7641.7302109599996</v>
      </c>
      <c r="AF18" s="195">
        <v>7641.6620845300004</v>
      </c>
      <c r="AG18" s="195">
        <v>7542.3879999999999</v>
      </c>
    </row>
    <row r="19" spans="1:33">
      <c r="A19" s="2"/>
      <c r="B19" s="6" t="s">
        <v>275</v>
      </c>
      <c r="C19" s="196">
        <v>0</v>
      </c>
      <c r="D19" s="196">
        <v>0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6">
        <v>0</v>
      </c>
      <c r="L19" s="196">
        <v>0</v>
      </c>
      <c r="M19" s="196">
        <v>0</v>
      </c>
      <c r="N19" s="196">
        <v>0</v>
      </c>
      <c r="O19" s="196">
        <v>0</v>
      </c>
      <c r="P19" s="196">
        <v>0</v>
      </c>
      <c r="Q19" s="196">
        <v>0</v>
      </c>
      <c r="R19" s="196">
        <v>0</v>
      </c>
      <c r="S19" s="196">
        <v>0</v>
      </c>
      <c r="T19" s="196">
        <v>0</v>
      </c>
      <c r="U19" s="196">
        <v>0</v>
      </c>
      <c r="V19" s="196">
        <v>66</v>
      </c>
      <c r="W19" s="196">
        <v>66.010999999999996</v>
      </c>
      <c r="X19" s="196">
        <v>69.423000000000002</v>
      </c>
      <c r="Y19" s="196">
        <v>79.222999999999999</v>
      </c>
      <c r="Z19" s="196">
        <v>79.222999999999999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</row>
    <row r="20" spans="1:33">
      <c r="A20" s="2"/>
      <c r="B20" s="6" t="s">
        <v>134</v>
      </c>
      <c r="C20" s="196">
        <v>0.13500000000000001</v>
      </c>
      <c r="D20" s="196">
        <v>0.13400000000000001</v>
      </c>
      <c r="E20" s="196">
        <v>0</v>
      </c>
      <c r="F20" s="196">
        <v>0</v>
      </c>
      <c r="G20" s="196">
        <v>0</v>
      </c>
      <c r="H20" s="196">
        <v>0</v>
      </c>
      <c r="I20" s="196">
        <v>0</v>
      </c>
      <c r="J20" s="196">
        <v>0</v>
      </c>
      <c r="K20" s="196">
        <v>0</v>
      </c>
      <c r="L20" s="196">
        <v>26.306999999999999</v>
      </c>
      <c r="M20" s="196">
        <v>35.055999999999997</v>
      </c>
      <c r="N20" s="196">
        <v>35.375999999999998</v>
      </c>
      <c r="O20" s="196">
        <v>39.058</v>
      </c>
      <c r="P20" s="196">
        <v>55.341999999999999</v>
      </c>
      <c r="Q20" s="196">
        <v>51.372999999999998</v>
      </c>
      <c r="R20" s="196">
        <v>56.091999999999999</v>
      </c>
      <c r="S20" s="196">
        <v>73.697000000000003</v>
      </c>
      <c r="T20" s="196">
        <v>57.203000000000003</v>
      </c>
      <c r="U20" s="196">
        <v>59.457000000000001</v>
      </c>
      <c r="V20" s="196">
        <v>57.485999999999997</v>
      </c>
      <c r="W20" s="196">
        <v>74.468000000000004</v>
      </c>
      <c r="X20" s="196">
        <v>67.236999999999995</v>
      </c>
      <c r="Y20" s="196">
        <v>46.798999999999999</v>
      </c>
      <c r="Z20" s="196">
        <v>44.4</v>
      </c>
      <c r="AA20" s="196">
        <v>73.046999999999997</v>
      </c>
      <c r="AB20" s="196">
        <v>68.070999999999998</v>
      </c>
      <c r="AC20" s="196">
        <v>87.012</v>
      </c>
      <c r="AD20" s="196">
        <v>96.289985239999979</v>
      </c>
      <c r="AE20" s="196">
        <v>113.74734224999996</v>
      </c>
      <c r="AF20" s="196">
        <v>140.92253590999997</v>
      </c>
      <c r="AG20" s="196">
        <v>141.012</v>
      </c>
    </row>
    <row r="21" spans="1:33">
      <c r="A21" s="2"/>
      <c r="B21" s="6" t="s">
        <v>383</v>
      </c>
      <c r="C21" s="196">
        <v>10.613</v>
      </c>
      <c r="D21" s="196">
        <v>9.6739999999999995</v>
      </c>
      <c r="E21" s="196">
        <v>8.5210000000000008</v>
      </c>
      <c r="F21" s="196">
        <v>7.2329999999999997</v>
      </c>
      <c r="G21" s="196">
        <v>5.968</v>
      </c>
      <c r="H21" s="196">
        <v>9.6000000000000002E-2</v>
      </c>
      <c r="I21" s="196">
        <v>1.2999999999999999E-2</v>
      </c>
      <c r="J21" s="196">
        <v>0</v>
      </c>
      <c r="K21" s="196">
        <v>0</v>
      </c>
      <c r="L21" s="196">
        <v>0</v>
      </c>
      <c r="M21" s="196">
        <v>0</v>
      </c>
      <c r="N21" s="196">
        <v>0</v>
      </c>
      <c r="O21" s="196">
        <v>0</v>
      </c>
      <c r="P21" s="196">
        <v>0</v>
      </c>
      <c r="Q21" s="196">
        <v>0</v>
      </c>
      <c r="R21" s="196">
        <v>0</v>
      </c>
      <c r="S21" s="196">
        <v>0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</row>
    <row r="22" spans="1:33">
      <c r="A22" s="2"/>
      <c r="B22" s="6" t="s">
        <v>141</v>
      </c>
      <c r="C22" s="196">
        <v>40.219000000000001</v>
      </c>
      <c r="D22" s="196">
        <v>43.637</v>
      </c>
      <c r="E22" s="196">
        <v>45.863999999999997</v>
      </c>
      <c r="F22" s="196">
        <v>50.323999999999998</v>
      </c>
      <c r="G22" s="196">
        <v>53.634</v>
      </c>
      <c r="H22" s="196">
        <v>55.96</v>
      </c>
      <c r="I22" s="196">
        <v>57.82</v>
      </c>
      <c r="J22" s="196">
        <v>61.061999999999998</v>
      </c>
      <c r="K22" s="196">
        <v>60.683</v>
      </c>
      <c r="L22" s="196">
        <v>63.462000000000003</v>
      </c>
      <c r="M22" s="196">
        <v>62.804000000000002</v>
      </c>
      <c r="N22" s="196">
        <v>63.359000000000002</v>
      </c>
      <c r="O22" s="196">
        <v>65.052000000000007</v>
      </c>
      <c r="P22" s="196">
        <v>142.97</v>
      </c>
      <c r="Q22" s="196">
        <v>140.40799999999999</v>
      </c>
      <c r="R22" s="196">
        <v>141.87299999999999</v>
      </c>
      <c r="S22" s="196">
        <v>144.13999999999999</v>
      </c>
      <c r="T22" s="196">
        <v>146.22999999999999</v>
      </c>
      <c r="U22" s="196">
        <v>139.95400000000001</v>
      </c>
      <c r="V22" s="196">
        <v>143.80099999999999</v>
      </c>
      <c r="W22" s="196">
        <v>146.887</v>
      </c>
      <c r="X22" s="196">
        <v>156.14500000000001</v>
      </c>
      <c r="Y22" s="196">
        <v>162.929</v>
      </c>
      <c r="Z22" s="196">
        <v>149.50399999999999</v>
      </c>
      <c r="AA22" s="196">
        <v>152.11500000000001</v>
      </c>
      <c r="AB22" s="196">
        <v>154.06700000000001</v>
      </c>
      <c r="AC22" s="196">
        <v>159.292</v>
      </c>
      <c r="AD22" s="196">
        <v>157.17187939000002</v>
      </c>
      <c r="AE22" s="196">
        <v>158.13127456000001</v>
      </c>
      <c r="AF22" s="196">
        <v>153.27739814999998</v>
      </c>
      <c r="AG22" s="196">
        <v>147.59</v>
      </c>
    </row>
    <row r="23" spans="1:33">
      <c r="A23" s="2"/>
      <c r="B23" s="6" t="s">
        <v>137</v>
      </c>
      <c r="C23" s="196">
        <v>0</v>
      </c>
      <c r="D23" s="196">
        <v>0</v>
      </c>
      <c r="E23" s="196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102.015</v>
      </c>
      <c r="N23" s="196">
        <v>103.242</v>
      </c>
      <c r="O23" s="196">
        <v>0</v>
      </c>
      <c r="P23" s="196">
        <v>156.399</v>
      </c>
      <c r="Q23" s="196">
        <v>225.58</v>
      </c>
      <c r="R23" s="196">
        <v>229.92500000000001</v>
      </c>
      <c r="S23" s="196">
        <v>236.05099999999999</v>
      </c>
      <c r="T23" s="196">
        <v>238.02500000000001</v>
      </c>
      <c r="U23" s="196">
        <v>239.70500000000001</v>
      </c>
      <c r="V23" s="196">
        <v>248.61600000000001</v>
      </c>
      <c r="W23" s="196">
        <v>248.59899999999999</v>
      </c>
      <c r="X23" s="196">
        <v>254.37700000000001</v>
      </c>
      <c r="Y23" s="196">
        <v>257.39100000000002</v>
      </c>
      <c r="Z23" s="196">
        <v>256.322</v>
      </c>
      <c r="AA23" s="196">
        <v>248.41300000000001</v>
      </c>
      <c r="AB23" s="196">
        <v>247.49299999999999</v>
      </c>
      <c r="AC23" s="196">
        <v>232.63900000000001</v>
      </c>
      <c r="AD23" s="196">
        <v>224.28003420000002</v>
      </c>
      <c r="AE23" s="196">
        <v>226.06208046000003</v>
      </c>
      <c r="AF23" s="196">
        <v>231.95278792000002</v>
      </c>
      <c r="AG23" s="196">
        <v>151.08600000000001</v>
      </c>
    </row>
    <row r="24" spans="1:33">
      <c r="A24" s="2"/>
      <c r="B24" s="6" t="s">
        <v>142</v>
      </c>
      <c r="C24" s="196">
        <v>0.159</v>
      </c>
      <c r="D24" s="196">
        <v>0.16900000000000001</v>
      </c>
      <c r="E24" s="196">
        <v>0.53900000000000003</v>
      </c>
      <c r="F24" s="196">
        <v>9.5239999999999991</v>
      </c>
      <c r="G24" s="196">
        <v>9.6890000000000001</v>
      </c>
      <c r="H24" s="196">
        <v>9.82</v>
      </c>
      <c r="I24" s="196">
        <v>9.9670000000000005</v>
      </c>
      <c r="J24" s="196">
        <v>9.7959999999999994</v>
      </c>
      <c r="K24" s="196">
        <v>9.9510000000000005</v>
      </c>
      <c r="L24" s="196">
        <v>10.462</v>
      </c>
      <c r="M24" s="196">
        <v>10.571</v>
      </c>
      <c r="N24" s="196">
        <v>10.843</v>
      </c>
      <c r="O24" s="196">
        <v>11.468</v>
      </c>
      <c r="P24" s="196">
        <v>11.736000000000001</v>
      </c>
      <c r="Q24" s="196">
        <v>11.952</v>
      </c>
      <c r="R24" s="196">
        <v>12.46</v>
      </c>
      <c r="S24" s="196">
        <v>14.43</v>
      </c>
      <c r="T24" s="196">
        <v>23.263000000000002</v>
      </c>
      <c r="U24" s="196">
        <v>25.78468829000002</v>
      </c>
      <c r="V24" s="196">
        <v>36.189</v>
      </c>
      <c r="W24" s="196">
        <v>38.822000000000003</v>
      </c>
      <c r="X24" s="196">
        <v>18.617000000000001</v>
      </c>
      <c r="Y24" s="196">
        <v>18.669</v>
      </c>
      <c r="Z24" s="196">
        <v>13.055</v>
      </c>
      <c r="AA24" s="196">
        <v>5.875</v>
      </c>
      <c r="AB24" s="196">
        <v>5.9370000000000003</v>
      </c>
      <c r="AC24" s="196">
        <v>5.8999999999999997E-2</v>
      </c>
      <c r="AD24" s="196">
        <v>5.2510590000007303E-2</v>
      </c>
      <c r="AE24" s="196">
        <v>5.2694490000009538E-2</v>
      </c>
      <c r="AF24" s="196">
        <v>3.2400133600000105</v>
      </c>
      <c r="AG24" s="196">
        <v>1.6240000000000001</v>
      </c>
    </row>
    <row r="25" spans="1:33">
      <c r="A25" s="2"/>
      <c r="B25" s="6" t="s">
        <v>136</v>
      </c>
      <c r="C25" s="196">
        <v>15.367000000000001</v>
      </c>
      <c r="D25" s="196">
        <v>14.016999999999999</v>
      </c>
      <c r="E25" s="196">
        <v>12.785</v>
      </c>
      <c r="F25" s="196">
        <v>12.239000000000001</v>
      </c>
      <c r="G25" s="196">
        <v>14.082000000000001</v>
      </c>
      <c r="H25" s="196">
        <v>11.99</v>
      </c>
      <c r="I25" s="196">
        <v>12.134</v>
      </c>
      <c r="J25" s="196">
        <v>12.849</v>
      </c>
      <c r="K25" s="196">
        <v>13.491</v>
      </c>
      <c r="L25" s="196">
        <v>13.192</v>
      </c>
      <c r="M25" s="196">
        <v>14.855</v>
      </c>
      <c r="N25" s="196">
        <v>15.243</v>
      </c>
      <c r="O25" s="196">
        <v>14.506</v>
      </c>
      <c r="P25" s="196">
        <v>17.087</v>
      </c>
      <c r="Q25" s="196">
        <v>15.795</v>
      </c>
      <c r="R25" s="196">
        <v>17.509</v>
      </c>
      <c r="S25" s="196">
        <v>18.187999999999999</v>
      </c>
      <c r="T25" s="196">
        <v>19.556000000000001</v>
      </c>
      <c r="U25" s="196">
        <v>26.207999999999998</v>
      </c>
      <c r="V25" s="196">
        <v>27.327999999999999</v>
      </c>
      <c r="W25" s="196">
        <v>32.923999999999999</v>
      </c>
      <c r="X25" s="196">
        <v>39.066000000000003</v>
      </c>
      <c r="Y25" s="196">
        <v>24.036000000000001</v>
      </c>
      <c r="Z25" s="196">
        <v>49.042000000000002</v>
      </c>
      <c r="AA25" s="196">
        <v>48.756999999999998</v>
      </c>
      <c r="AB25" s="196">
        <v>55.344000000000001</v>
      </c>
      <c r="AC25" s="196">
        <v>31.55</v>
      </c>
      <c r="AD25" s="196">
        <v>47.29068599</v>
      </c>
      <c r="AE25" s="196">
        <v>41.752036019999991</v>
      </c>
      <c r="AF25" s="196">
        <v>39.587998869999993</v>
      </c>
      <c r="AG25" s="196">
        <v>29.029</v>
      </c>
    </row>
    <row r="26" spans="1:33">
      <c r="A26" s="2"/>
      <c r="B26" s="6" t="s">
        <v>144</v>
      </c>
      <c r="C26" s="196">
        <v>1.5840000000000001</v>
      </c>
      <c r="D26" s="196">
        <v>1.5840000000000001</v>
      </c>
      <c r="E26" s="196">
        <v>1.5840000000000001</v>
      </c>
      <c r="F26" s="196">
        <v>1.5840000000000001</v>
      </c>
      <c r="G26" s="196">
        <v>1.5840000000000001</v>
      </c>
      <c r="H26" s="196">
        <v>1.5840000000000001</v>
      </c>
      <c r="I26" s="196">
        <v>1.5840000000000001</v>
      </c>
      <c r="J26" s="196">
        <v>1.5840000000000001</v>
      </c>
      <c r="K26" s="196">
        <v>1.54</v>
      </c>
      <c r="L26" s="196">
        <v>1.5269999999999999</v>
      </c>
      <c r="M26" s="196">
        <v>1.514</v>
      </c>
      <c r="N26" s="196">
        <v>1.5009999999999999</v>
      </c>
      <c r="O26" s="196">
        <v>1.488</v>
      </c>
      <c r="P26" s="196">
        <v>148.25299999999999</v>
      </c>
      <c r="Q26" s="196">
        <v>149.24299999999999</v>
      </c>
      <c r="R26" s="196">
        <v>1.462</v>
      </c>
      <c r="S26" s="196">
        <v>0</v>
      </c>
      <c r="T26" s="196">
        <v>0</v>
      </c>
      <c r="U26" s="196">
        <v>0</v>
      </c>
      <c r="V26" s="196">
        <v>0</v>
      </c>
      <c r="W26" s="196">
        <v>0</v>
      </c>
      <c r="X26" s="196">
        <v>0</v>
      </c>
      <c r="Y26" s="196">
        <v>0</v>
      </c>
      <c r="Z26" s="196">
        <v>0</v>
      </c>
      <c r="AA26" s="196">
        <v>0</v>
      </c>
      <c r="AB26" s="196">
        <v>0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</row>
    <row r="27" spans="1:33">
      <c r="A27" s="2"/>
      <c r="B27" s="7" t="s">
        <v>138</v>
      </c>
      <c r="C27" s="196">
        <v>0</v>
      </c>
      <c r="D27" s="196">
        <v>2.613</v>
      </c>
      <c r="E27" s="196">
        <v>2.39</v>
      </c>
      <c r="F27" s="196">
        <v>0.90100000000000002</v>
      </c>
      <c r="G27" s="196">
        <v>1.37</v>
      </c>
      <c r="H27" s="196">
        <v>0</v>
      </c>
      <c r="I27" s="196">
        <v>0</v>
      </c>
      <c r="J27" s="196">
        <v>0</v>
      </c>
      <c r="K27" s="196">
        <v>0</v>
      </c>
      <c r="L27" s="196">
        <v>0</v>
      </c>
      <c r="M27" s="196">
        <v>0</v>
      </c>
      <c r="N27" s="196">
        <v>0</v>
      </c>
      <c r="O27" s="196">
        <v>3.81</v>
      </c>
      <c r="P27" s="196">
        <v>0</v>
      </c>
      <c r="Q27" s="196">
        <v>0</v>
      </c>
      <c r="R27" s="196">
        <v>0</v>
      </c>
      <c r="S27" s="196">
        <v>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</row>
    <row r="28" spans="1:33">
      <c r="A28" s="2"/>
      <c r="B28" s="7" t="s">
        <v>143</v>
      </c>
      <c r="C28" s="196">
        <v>0</v>
      </c>
      <c r="D28" s="196">
        <v>0</v>
      </c>
      <c r="E28" s="196">
        <v>0</v>
      </c>
      <c r="F28" s="196">
        <v>0</v>
      </c>
      <c r="G28" s="196">
        <v>0</v>
      </c>
      <c r="H28" s="196">
        <v>0</v>
      </c>
      <c r="I28" s="196">
        <v>0</v>
      </c>
      <c r="J28" s="196">
        <v>0</v>
      </c>
      <c r="K28" s="196">
        <v>0</v>
      </c>
      <c r="L28" s="196">
        <v>0</v>
      </c>
      <c r="M28" s="196">
        <v>0</v>
      </c>
      <c r="N28" s="196">
        <v>0</v>
      </c>
      <c r="O28" s="196">
        <v>0</v>
      </c>
      <c r="P28" s="196">
        <v>0</v>
      </c>
      <c r="Q28" s="196">
        <v>0</v>
      </c>
      <c r="R28" s="196">
        <v>0</v>
      </c>
      <c r="S28" s="196">
        <v>0</v>
      </c>
      <c r="T28" s="196">
        <v>0</v>
      </c>
      <c r="U28" s="196">
        <v>0</v>
      </c>
      <c r="V28" s="196">
        <v>0</v>
      </c>
      <c r="W28" s="196">
        <v>0</v>
      </c>
      <c r="X28" s="196">
        <v>0</v>
      </c>
      <c r="Y28" s="196">
        <v>0</v>
      </c>
      <c r="Z28" s="196">
        <v>0</v>
      </c>
      <c r="AA28" s="196">
        <v>0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</row>
    <row r="29" spans="1:33">
      <c r="A29" s="2"/>
      <c r="B29" s="6" t="s">
        <v>251</v>
      </c>
      <c r="C29" s="196">
        <v>0</v>
      </c>
      <c r="D29" s="196">
        <v>0</v>
      </c>
      <c r="E29" s="196">
        <v>0</v>
      </c>
      <c r="F29" s="196">
        <v>0</v>
      </c>
      <c r="G29" s="196">
        <v>0</v>
      </c>
      <c r="H29" s="196">
        <v>0</v>
      </c>
      <c r="I29" s="196">
        <v>0</v>
      </c>
      <c r="J29" s="196">
        <v>100.126</v>
      </c>
      <c r="K29" s="196">
        <v>116.48699999999999</v>
      </c>
      <c r="L29" s="196">
        <v>0</v>
      </c>
      <c r="M29" s="196">
        <v>11.352</v>
      </c>
      <c r="N29" s="196">
        <v>0</v>
      </c>
      <c r="O29" s="196">
        <v>104.131</v>
      </c>
      <c r="P29" s="196">
        <v>0</v>
      </c>
      <c r="Q29" s="196">
        <v>0</v>
      </c>
      <c r="R29" s="196">
        <v>0</v>
      </c>
      <c r="S29" s="196">
        <v>0</v>
      </c>
      <c r="T29" s="196">
        <v>0</v>
      </c>
      <c r="U29" s="196">
        <v>0</v>
      </c>
      <c r="V29" s="196">
        <v>0</v>
      </c>
      <c r="W29" s="196">
        <v>0</v>
      </c>
      <c r="X29" s="196">
        <v>0</v>
      </c>
      <c r="Y29" s="196">
        <v>0</v>
      </c>
      <c r="Z29" s="196">
        <v>0</v>
      </c>
      <c r="AA29" s="196">
        <v>0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</row>
    <row r="30" spans="1:33">
      <c r="A30" s="2"/>
      <c r="B30" s="6" t="s">
        <v>145</v>
      </c>
      <c r="C30" s="196">
        <v>31.457999999999998</v>
      </c>
      <c r="D30" s="196">
        <v>35.270000000000003</v>
      </c>
      <c r="E30" s="196">
        <v>35.615000000000002</v>
      </c>
      <c r="F30" s="196">
        <v>37.332000000000001</v>
      </c>
      <c r="G30" s="196">
        <v>36.573</v>
      </c>
      <c r="H30" s="196">
        <v>36.402000000000001</v>
      </c>
      <c r="I30" s="196">
        <v>39.674999999999997</v>
      </c>
      <c r="J30" s="196">
        <v>41.116999999999997</v>
      </c>
      <c r="K30" s="196">
        <v>39.738999999999997</v>
      </c>
      <c r="L30" s="196">
        <v>38.807000000000002</v>
      </c>
      <c r="M30" s="196">
        <v>4.9960000000000004</v>
      </c>
      <c r="N30" s="196">
        <v>7.0220000000000002</v>
      </c>
      <c r="O30" s="196">
        <v>7.0910000000000002</v>
      </c>
      <c r="P30" s="196">
        <v>65.224999999999994</v>
      </c>
      <c r="Q30" s="196">
        <v>62.606000000000002</v>
      </c>
      <c r="R30" s="196">
        <v>50.82</v>
      </c>
      <c r="S30" s="196">
        <v>50.872</v>
      </c>
      <c r="T30" s="196">
        <v>6.3179999999999996</v>
      </c>
      <c r="U30" s="196">
        <v>6.0830000000000002</v>
      </c>
      <c r="V30" s="196">
        <v>5.7789999999999999</v>
      </c>
      <c r="W30" s="196">
        <v>6.3739999999999997</v>
      </c>
      <c r="X30" s="196">
        <v>6.52</v>
      </c>
      <c r="Y30" s="196">
        <v>6.67</v>
      </c>
      <c r="Z30" s="196">
        <v>6.7729999999999997</v>
      </c>
      <c r="AA30" s="196">
        <v>8.0220000000000002</v>
      </c>
      <c r="AB30" s="196">
        <v>6.9349999999999996</v>
      </c>
      <c r="AC30" s="196">
        <v>10.513</v>
      </c>
      <c r="AD30" s="196">
        <v>9.2058422300000036</v>
      </c>
      <c r="AE30" s="196">
        <v>11.032917960000001</v>
      </c>
      <c r="AF30" s="196">
        <v>9.3062845200000037</v>
      </c>
      <c r="AG30" s="196">
        <v>9.3480000000000008</v>
      </c>
    </row>
    <row r="31" spans="1:33">
      <c r="A31" s="2"/>
      <c r="B31" s="6" t="s">
        <v>384</v>
      </c>
      <c r="C31" s="196">
        <v>2.4020000000000001</v>
      </c>
      <c r="D31" s="196">
        <v>1.8420000000000001</v>
      </c>
      <c r="E31" s="196">
        <v>1.4490000000000001</v>
      </c>
      <c r="F31" s="196">
        <v>0.184</v>
      </c>
      <c r="G31" s="196">
        <v>0</v>
      </c>
      <c r="H31" s="196">
        <v>0</v>
      </c>
      <c r="I31" s="196">
        <v>0</v>
      </c>
      <c r="J31" s="196">
        <v>0</v>
      </c>
      <c r="K31" s="196">
        <v>0</v>
      </c>
      <c r="L31" s="196">
        <v>0</v>
      </c>
      <c r="M31" s="196">
        <v>4.9000000000000002E-2</v>
      </c>
      <c r="N31" s="196">
        <v>10.824</v>
      </c>
      <c r="O31" s="196">
        <v>12.515000000000001</v>
      </c>
      <c r="P31" s="196">
        <v>10.461</v>
      </c>
      <c r="Q31" s="196">
        <v>42.634</v>
      </c>
      <c r="R31" s="196">
        <v>42.316000000000003</v>
      </c>
      <c r="S31" s="196">
        <v>8.5730000000000004</v>
      </c>
      <c r="T31" s="196">
        <v>11.673</v>
      </c>
      <c r="U31" s="196">
        <v>49.822000000000003</v>
      </c>
      <c r="V31" s="196">
        <v>42.545000000000002</v>
      </c>
      <c r="W31" s="196">
        <v>50.792999999999999</v>
      </c>
      <c r="X31" s="196">
        <v>36.027999999999999</v>
      </c>
      <c r="Y31" s="196">
        <v>36.231999999999999</v>
      </c>
      <c r="Z31" s="196">
        <v>36.072000000000003</v>
      </c>
      <c r="AA31" s="196">
        <v>30.859000000000002</v>
      </c>
      <c r="AB31" s="196">
        <v>33.119</v>
      </c>
      <c r="AC31" s="196">
        <v>34.249000000000002</v>
      </c>
      <c r="AD31" s="196">
        <v>34.878370110000304</v>
      </c>
      <c r="AE31" s="196">
        <v>39.110067179999611</v>
      </c>
      <c r="AF31" s="196">
        <v>55.218196049999854</v>
      </c>
      <c r="AG31" s="196">
        <v>57.33</v>
      </c>
    </row>
    <row r="32" spans="1:33">
      <c r="A32" s="2"/>
      <c r="B32" s="6" t="s">
        <v>146</v>
      </c>
      <c r="C32" s="196">
        <v>0</v>
      </c>
      <c r="D32" s="196">
        <v>0</v>
      </c>
      <c r="E32" s="196">
        <v>0</v>
      </c>
      <c r="F32" s="196">
        <v>0</v>
      </c>
      <c r="G32" s="196">
        <v>540.89203630999998</v>
      </c>
      <c r="H32" s="196">
        <v>533.64299291999998</v>
      </c>
      <c r="I32" s="196">
        <v>541.30464825000001</v>
      </c>
      <c r="J32" s="196">
        <v>531.53800000000001</v>
      </c>
      <c r="K32" s="196">
        <v>562</v>
      </c>
      <c r="L32" s="196">
        <v>553.61300000000006</v>
      </c>
      <c r="M32" s="196">
        <v>604.23199999999997</v>
      </c>
      <c r="N32" s="196">
        <v>608.70799999999997</v>
      </c>
      <c r="O32" s="196">
        <v>759.93</v>
      </c>
      <c r="P32" s="196">
        <v>1276.9369999999999</v>
      </c>
      <c r="Q32" s="196">
        <v>1419.6089999999999</v>
      </c>
      <c r="R32" s="196">
        <v>1382.681</v>
      </c>
      <c r="S32" s="196">
        <v>1396.4960000000001</v>
      </c>
      <c r="T32" s="196">
        <v>1330.1489999999999</v>
      </c>
      <c r="U32" s="196">
        <v>1352.856</v>
      </c>
      <c r="V32" s="196">
        <v>1310.3520000000001</v>
      </c>
      <c r="W32" s="196">
        <v>1236.5540000000001</v>
      </c>
      <c r="X32" s="196">
        <v>1136.576</v>
      </c>
      <c r="Y32" s="196">
        <v>1096.82</v>
      </c>
      <c r="Z32" s="196">
        <v>1073.8720000000001</v>
      </c>
      <c r="AA32" s="196">
        <v>1041.9469999999999</v>
      </c>
      <c r="AB32" s="196">
        <v>1001.461</v>
      </c>
      <c r="AC32" s="196">
        <v>974.86900000000003</v>
      </c>
      <c r="AD32" s="196">
        <v>953.09080208000069</v>
      </c>
      <c r="AE32" s="196">
        <v>989.00176968000051</v>
      </c>
      <c r="AF32" s="196">
        <v>968.53534248000051</v>
      </c>
      <c r="AG32" s="196">
        <v>972.08299999999997</v>
      </c>
    </row>
    <row r="33" spans="1:33">
      <c r="A33" s="2"/>
      <c r="B33" s="6" t="s">
        <v>147</v>
      </c>
      <c r="C33" s="196">
        <v>263.12700000000001</v>
      </c>
      <c r="D33" s="196">
        <v>269.46699999999998</v>
      </c>
      <c r="E33" s="196">
        <v>282.65800000000002</v>
      </c>
      <c r="F33" s="196">
        <v>301.82299999999998</v>
      </c>
      <c r="G33" s="196">
        <v>305.07896369000002</v>
      </c>
      <c r="H33" s="196">
        <v>335.42200708000007</v>
      </c>
      <c r="I33" s="196">
        <v>369.74535174999994</v>
      </c>
      <c r="J33" s="196">
        <v>367.08699999999999</v>
      </c>
      <c r="K33" s="196">
        <v>386.04500000000002</v>
      </c>
      <c r="L33" s="196">
        <v>391.53899999999999</v>
      </c>
      <c r="M33" s="196">
        <v>372.81200000000001</v>
      </c>
      <c r="N33" s="196">
        <v>370.899</v>
      </c>
      <c r="O33" s="196">
        <v>381.036</v>
      </c>
      <c r="P33" s="196">
        <v>694.00699999999995</v>
      </c>
      <c r="Q33" s="196">
        <v>671.23599999999999</v>
      </c>
      <c r="R33" s="196">
        <v>661.59299999999996</v>
      </c>
      <c r="S33" s="196">
        <v>653.84699999999998</v>
      </c>
      <c r="T33" s="196">
        <v>641.39300000000003</v>
      </c>
      <c r="U33" s="196">
        <v>629.30999999999995</v>
      </c>
      <c r="V33" s="196">
        <v>618.65800000000002</v>
      </c>
      <c r="W33" s="196">
        <v>623.63499999999999</v>
      </c>
      <c r="X33" s="196">
        <v>617.17499999999995</v>
      </c>
      <c r="Y33" s="196">
        <v>611.09</v>
      </c>
      <c r="Z33" s="196">
        <v>552.50699999999995</v>
      </c>
      <c r="AA33" s="196">
        <v>539.72699999999998</v>
      </c>
      <c r="AB33" s="196">
        <v>520.53700000000003</v>
      </c>
      <c r="AC33" s="196">
        <v>515.76099999999997</v>
      </c>
      <c r="AD33" s="196">
        <v>514.96547608999992</v>
      </c>
      <c r="AE33" s="196">
        <v>517.32191008999985</v>
      </c>
      <c r="AF33" s="196">
        <v>511.55503404000018</v>
      </c>
      <c r="AG33" s="196">
        <v>507.28699999999998</v>
      </c>
    </row>
    <row r="34" spans="1:33">
      <c r="A34" s="2"/>
      <c r="B34" s="6" t="s">
        <v>148</v>
      </c>
      <c r="C34" s="196">
        <v>570.66700000000003</v>
      </c>
      <c r="D34" s="196">
        <v>571.20799999999997</v>
      </c>
      <c r="E34" s="196">
        <v>607.60699999999997</v>
      </c>
      <c r="F34" s="196">
        <v>617.13199999999995</v>
      </c>
      <c r="G34" s="196">
        <v>645.41499999999996</v>
      </c>
      <c r="H34" s="196">
        <v>624.75400000000002</v>
      </c>
      <c r="I34" s="196">
        <v>758.97699999999998</v>
      </c>
      <c r="J34" s="196">
        <v>818.94100000000003</v>
      </c>
      <c r="K34" s="196">
        <v>885.90099999999995</v>
      </c>
      <c r="L34" s="196">
        <v>1033.9770000000001</v>
      </c>
      <c r="M34" s="196">
        <v>1172.9469999999999</v>
      </c>
      <c r="N34" s="196">
        <v>1249.008</v>
      </c>
      <c r="O34" s="196">
        <v>1721.3979999999999</v>
      </c>
      <c r="P34" s="196">
        <v>5995.3810000000003</v>
      </c>
      <c r="Q34" s="196">
        <v>5911.4210000000003</v>
      </c>
      <c r="R34" s="196">
        <v>5974.018</v>
      </c>
      <c r="S34" s="196">
        <v>5976.241</v>
      </c>
      <c r="T34" s="196">
        <v>5886.69</v>
      </c>
      <c r="U34" s="196">
        <v>5822.616</v>
      </c>
      <c r="V34" s="196">
        <v>5795.6540000000005</v>
      </c>
      <c r="W34" s="196">
        <v>5756.1880000000001</v>
      </c>
      <c r="X34" s="196">
        <v>5717.1419999999998</v>
      </c>
      <c r="Y34" s="196">
        <v>5674.5940000000001</v>
      </c>
      <c r="Z34" s="196">
        <v>5624.223</v>
      </c>
      <c r="AA34" s="196">
        <v>5578.8869999999997</v>
      </c>
      <c r="AB34" s="196">
        <v>5541.6610000000001</v>
      </c>
      <c r="AC34" s="196">
        <v>5520.4560000000001</v>
      </c>
      <c r="AD34" s="196">
        <v>5566.9941794499991</v>
      </c>
      <c r="AE34" s="196">
        <v>5545.5181182699998</v>
      </c>
      <c r="AF34" s="196">
        <v>5528.0664932300006</v>
      </c>
      <c r="AG34" s="196">
        <v>5525.9989999999998</v>
      </c>
    </row>
    <row r="35" spans="1:33">
      <c r="A35" s="2"/>
      <c r="B35" s="194" t="s">
        <v>149</v>
      </c>
      <c r="C35" s="197">
        <f>SUM(C5,C18)</f>
        <v>1368.5920042400001</v>
      </c>
      <c r="D35" s="197">
        <f t="shared" ref="D35:AC35" si="4">SUM(D5,D18)</f>
        <v>1491.6261453900001</v>
      </c>
      <c r="E35" s="197">
        <f t="shared" si="4"/>
        <v>1497.99567299</v>
      </c>
      <c r="F35" s="197">
        <f t="shared" si="4"/>
        <v>1446.4695747799999</v>
      </c>
      <c r="G35" s="197">
        <f t="shared" si="4"/>
        <v>2003.54447839</v>
      </c>
      <c r="H35" s="197">
        <f t="shared" si="4"/>
        <v>1970.6179999999999</v>
      </c>
      <c r="I35" s="197">
        <f t="shared" si="4"/>
        <v>2160.9511052599996</v>
      </c>
      <c r="J35" s="197">
        <f t="shared" si="4"/>
        <v>2400.0208779600002</v>
      </c>
      <c r="K35" s="197">
        <f t="shared" si="4"/>
        <v>3356.8999999999996</v>
      </c>
      <c r="L35" s="197">
        <f t="shared" si="4"/>
        <v>3445.2642741500003</v>
      </c>
      <c r="M35" s="197">
        <f t="shared" si="4"/>
        <v>3702.6016046099994</v>
      </c>
      <c r="N35" s="197">
        <f t="shared" si="4"/>
        <v>4582.4385373799996</v>
      </c>
      <c r="O35" s="197">
        <f t="shared" si="4"/>
        <v>4982.4040000000005</v>
      </c>
      <c r="P35" s="197">
        <f t="shared" si="4"/>
        <v>10192.297</v>
      </c>
      <c r="Q35" s="197">
        <f t="shared" si="4"/>
        <v>10317.013999999999</v>
      </c>
      <c r="R35" s="197">
        <f t="shared" si="4"/>
        <v>9882.6779999999999</v>
      </c>
      <c r="S35" s="197">
        <f t="shared" si="4"/>
        <v>10818.499</v>
      </c>
      <c r="T35" s="197">
        <f t="shared" si="4"/>
        <v>10477.832999999999</v>
      </c>
      <c r="U35" s="197">
        <f t="shared" si="4"/>
        <v>10419.485550109999</v>
      </c>
      <c r="V35" s="197">
        <f t="shared" si="4"/>
        <v>10731.997115579999</v>
      </c>
      <c r="W35" s="197">
        <f t="shared" si="4"/>
        <v>10572.000000000002</v>
      </c>
      <c r="X35" s="197">
        <f t="shared" si="4"/>
        <v>10055.984</v>
      </c>
      <c r="Y35" s="197">
        <f t="shared" si="4"/>
        <v>9921.4269999999997</v>
      </c>
      <c r="Z35" s="197">
        <f t="shared" si="4"/>
        <v>9655.4770000000008</v>
      </c>
      <c r="AA35" s="197">
        <f t="shared" si="4"/>
        <v>9235.0589999999993</v>
      </c>
      <c r="AB35" s="197">
        <f t="shared" si="4"/>
        <v>9774.8809999999994</v>
      </c>
      <c r="AC35" s="197">
        <f t="shared" si="4"/>
        <v>9954.648000000001</v>
      </c>
      <c r="AD35" s="197">
        <f t="shared" ref="AD35" si="5">SUM(AD5,AD18)</f>
        <v>9688.8728622400031</v>
      </c>
      <c r="AE35" s="197">
        <f>AE18+AE5</f>
        <v>9965.9991913500035</v>
      </c>
      <c r="AF35" s="197">
        <v>10000.011073950003</v>
      </c>
      <c r="AG35" s="197">
        <v>10090.277</v>
      </c>
    </row>
    <row r="36" spans="1:3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  <c r="AF36" s="2"/>
      <c r="AG36" s="2"/>
    </row>
    <row r="37" spans="1:33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</row>
    <row r="38" spans="1:33">
      <c r="B38" s="331" t="s">
        <v>403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>AD4</f>
        <v>4Q24</v>
      </c>
      <c r="AE38" s="58" t="str">
        <f>AE4</f>
        <v>1Q25</v>
      </c>
      <c r="AF38" s="58" t="str">
        <f>AF4</f>
        <v>2Q25</v>
      </c>
      <c r="AG38" s="58" t="str">
        <f>AG4</f>
        <v>3Q25</v>
      </c>
    </row>
    <row r="39" spans="1:33">
      <c r="B39" s="193" t="s">
        <v>154</v>
      </c>
      <c r="C39" s="198">
        <f t="shared" ref="C39" si="6">SUM(C40:C51)</f>
        <v>231.21300000000002</v>
      </c>
      <c r="D39" s="198">
        <f>SUM(D40:D51)</f>
        <v>221.81599999999995</v>
      </c>
      <c r="E39" s="198">
        <f t="shared" ref="E39:AC39" si="7">SUM(E40:E51)</f>
        <v>265.53500000000003</v>
      </c>
      <c r="F39" s="198">
        <f t="shared" si="7"/>
        <v>231.58600000000001</v>
      </c>
      <c r="G39" s="198">
        <f t="shared" si="7"/>
        <v>251.18735825000005</v>
      </c>
      <c r="H39" s="198">
        <f t="shared" si="7"/>
        <v>258.78261815999997</v>
      </c>
      <c r="I39" s="198">
        <f t="shared" si="7"/>
        <v>470.65624115999998</v>
      </c>
      <c r="J39" s="198">
        <f t="shared" si="7"/>
        <v>339.92500000000001</v>
      </c>
      <c r="K39" s="198">
        <f t="shared" si="7"/>
        <v>336.18700000000001</v>
      </c>
      <c r="L39" s="198">
        <f t="shared" si="7"/>
        <v>381.58299999999997</v>
      </c>
      <c r="M39" s="198">
        <f t="shared" si="7"/>
        <v>442.66900000000004</v>
      </c>
      <c r="N39" s="198">
        <f t="shared" si="7"/>
        <v>441.04700000000003</v>
      </c>
      <c r="O39" s="198">
        <f t="shared" si="7"/>
        <v>495.524</v>
      </c>
      <c r="P39" s="198">
        <f t="shared" si="7"/>
        <v>1536.6370000000002</v>
      </c>
      <c r="Q39" s="198">
        <f t="shared" si="7"/>
        <v>1235.2860000000001</v>
      </c>
      <c r="R39" s="198">
        <f t="shared" si="7"/>
        <v>1235.1179999999997</v>
      </c>
      <c r="S39" s="198">
        <f t="shared" si="7"/>
        <v>1323.1390000000001</v>
      </c>
      <c r="T39" s="198">
        <f t="shared" si="7"/>
        <v>1793.0239999999999</v>
      </c>
      <c r="U39" s="198">
        <f t="shared" si="7"/>
        <v>1865.5638618200001</v>
      </c>
      <c r="V39" s="198">
        <f t="shared" si="7"/>
        <v>1821.4421155800001</v>
      </c>
      <c r="W39" s="198">
        <f t="shared" si="7"/>
        <v>2335.0769999999993</v>
      </c>
      <c r="X39" s="198">
        <f t="shared" si="7"/>
        <v>1806.5709999999999</v>
      </c>
      <c r="Y39" s="198">
        <f t="shared" si="7"/>
        <v>1732.136</v>
      </c>
      <c r="Z39" s="198">
        <f t="shared" si="7"/>
        <v>1692.1770000000004</v>
      </c>
      <c r="AA39" s="198">
        <f t="shared" si="7"/>
        <v>1724.9189999999999</v>
      </c>
      <c r="AB39" s="198">
        <f t="shared" si="7"/>
        <v>1267.5410000000002</v>
      </c>
      <c r="AC39" s="198">
        <f t="shared" si="7"/>
        <v>1359.8369999999998</v>
      </c>
      <c r="AD39" s="198">
        <f t="shared" ref="AD39" si="8">SUM(AD40:AD51)</f>
        <v>962.89244550999979</v>
      </c>
      <c r="AE39" s="198">
        <v>1127.6254291599998</v>
      </c>
      <c r="AF39" s="198">
        <v>1060.56089363</v>
      </c>
      <c r="AG39" s="198">
        <v>1328.4570000000001</v>
      </c>
    </row>
    <row r="40" spans="1:33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  <c r="AF40" s="5">
        <v>203.4142407300001</v>
      </c>
      <c r="AG40" s="5">
        <v>218.292</v>
      </c>
    </row>
    <row r="41" spans="1:33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  <c r="AF41" s="5">
        <v>1.1978711578208844E-14</v>
      </c>
      <c r="AG41" s="5">
        <v>0</v>
      </c>
    </row>
    <row r="42" spans="1:33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  <c r="AF42" s="5">
        <v>241.33498770999964</v>
      </c>
      <c r="AG42" s="5">
        <v>411.35</v>
      </c>
    </row>
    <row r="43" spans="1:33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  <c r="AF43" s="5">
        <v>129.7593952</v>
      </c>
      <c r="AG43" s="5">
        <v>121.56</v>
      </c>
    </row>
    <row r="44" spans="1:33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  <c r="AF44" s="5">
        <v>236.03318153999993</v>
      </c>
      <c r="AG44" s="5">
        <v>261.589</v>
      </c>
    </row>
    <row r="45" spans="1:33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  <c r="AF45" s="5">
        <v>42.70025205999999</v>
      </c>
      <c r="AG45" s="5">
        <v>43.052999999999997</v>
      </c>
    </row>
    <row r="46" spans="1:33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  <c r="AF46" s="5">
        <v>98.323240949999999</v>
      </c>
      <c r="AG46" s="5">
        <v>164.28700000000001</v>
      </c>
    </row>
    <row r="47" spans="1:33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  <c r="AF47" s="5">
        <v>14.846004139999998</v>
      </c>
      <c r="AG47" s="5">
        <v>14.673999999999999</v>
      </c>
    </row>
    <row r="48" spans="1:33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  <c r="AF48" s="5">
        <v>28.18831868000002</v>
      </c>
      <c r="AG48" s="5">
        <v>29.402999999999999</v>
      </c>
    </row>
    <row r="49" spans="2:33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  <c r="AF49" s="5">
        <v>4.8147267100002091</v>
      </c>
      <c r="AG49" s="5">
        <v>0.40100000000000002</v>
      </c>
    </row>
    <row r="50" spans="2:33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  <c r="AF50" s="5">
        <v>11.52968051</v>
      </c>
      <c r="AG50" s="5">
        <v>14.741</v>
      </c>
    </row>
    <row r="51" spans="2:33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  <c r="AF51" s="5">
        <v>49.616865400000052</v>
      </c>
      <c r="AG51" s="5">
        <v>49.106999999999999</v>
      </c>
    </row>
    <row r="52" spans="2:33">
      <c r="B52" s="193" t="s">
        <v>165</v>
      </c>
      <c r="C52" s="198">
        <f t="shared" ref="C52" si="9">SUM(C53:C63)</f>
        <v>400.99099999999999</v>
      </c>
      <c r="D52" s="198">
        <f>SUM(D53:D63)</f>
        <v>548.52</v>
      </c>
      <c r="E52" s="198">
        <f t="shared" ref="E52:AC52" si="10">SUM(E53:E63)</f>
        <v>547.96400000000006</v>
      </c>
      <c r="F52" s="198">
        <f t="shared" si="10"/>
        <v>549.6389999999999</v>
      </c>
      <c r="G52" s="198">
        <f t="shared" si="10"/>
        <v>1048.9904433700001</v>
      </c>
      <c r="H52" s="198">
        <f t="shared" si="10"/>
        <v>1025.3869999999999</v>
      </c>
      <c r="I52" s="198">
        <f t="shared" si="10"/>
        <v>1006.53373102</v>
      </c>
      <c r="J52" s="198">
        <f t="shared" si="10"/>
        <v>1369.6610000000001</v>
      </c>
      <c r="K52" s="198">
        <f t="shared" si="10"/>
        <v>1355.575</v>
      </c>
      <c r="L52" s="198">
        <f t="shared" si="10"/>
        <v>1407.6160000000004</v>
      </c>
      <c r="M52" s="198">
        <f t="shared" si="10"/>
        <v>1597.3970000000004</v>
      </c>
      <c r="N52" s="198">
        <f t="shared" si="10"/>
        <v>1614.9179999999999</v>
      </c>
      <c r="O52" s="198">
        <f t="shared" si="10"/>
        <v>1903.6669999999999</v>
      </c>
      <c r="P52" s="198">
        <f t="shared" si="10"/>
        <v>6062.6030000000019</v>
      </c>
      <c r="Q52" s="198">
        <f t="shared" si="10"/>
        <v>6475.9009999999998</v>
      </c>
      <c r="R52" s="198">
        <f t="shared" si="10"/>
        <v>6235.1990000000014</v>
      </c>
      <c r="S52" s="198">
        <f t="shared" si="10"/>
        <v>6260.8059999999996</v>
      </c>
      <c r="T52" s="198">
        <f t="shared" si="10"/>
        <v>5597.9690000000001</v>
      </c>
      <c r="U52" s="198">
        <f t="shared" si="10"/>
        <v>5499.6476882900006</v>
      </c>
      <c r="V52" s="198">
        <f t="shared" si="10"/>
        <v>5709.0879999999988</v>
      </c>
      <c r="W52" s="198">
        <f t="shared" si="10"/>
        <v>5094.7219999999998</v>
      </c>
      <c r="X52" s="198">
        <f t="shared" si="10"/>
        <v>5196.3579999999993</v>
      </c>
      <c r="Y52" s="198">
        <f t="shared" si="10"/>
        <v>5206.4330000000009</v>
      </c>
      <c r="Z52" s="198">
        <f t="shared" si="10"/>
        <v>5105.9570000000003</v>
      </c>
      <c r="AA52" s="198">
        <f t="shared" si="10"/>
        <v>4555.8870000000006</v>
      </c>
      <c r="AB52" s="198">
        <f t="shared" si="10"/>
        <v>5549.4209999999994</v>
      </c>
      <c r="AC52" s="198">
        <f t="shared" si="10"/>
        <v>5823.0689999999977</v>
      </c>
      <c r="AD52" s="198">
        <f t="shared" ref="AD52" si="11">SUM(AD53:AD63)</f>
        <v>5945.7453858753152</v>
      </c>
      <c r="AE52" s="198">
        <v>5918.242674260523</v>
      </c>
      <c r="AF52" s="198">
        <v>5987.1213889895316</v>
      </c>
      <c r="AG52" s="198">
        <v>5855.3109999999997</v>
      </c>
    </row>
    <row r="53" spans="2:33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  <c r="AF53" s="5">
        <v>4019.7884116200003</v>
      </c>
      <c r="AG53" s="5">
        <v>3886.9949999999999</v>
      </c>
    </row>
    <row r="54" spans="2:33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  <c r="AF54" s="5">
        <v>1076.2448270900006</v>
      </c>
      <c r="AG54" s="5">
        <v>1091.586</v>
      </c>
    </row>
    <row r="55" spans="2:33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  <c r="AF55" s="5">
        <v>66.403668200000027</v>
      </c>
      <c r="AG55" s="5">
        <v>59.432000000000002</v>
      </c>
    </row>
    <row r="56" spans="2:33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  <c r="AF56" s="5">
        <v>7.3550000000002003E-2</v>
      </c>
      <c r="AG56" s="5">
        <v>7.3999999999999996E-2</v>
      </c>
    </row>
    <row r="57" spans="2:33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  <c r="AF57" s="5">
        <v>15.313933849999996</v>
      </c>
      <c r="AG57" s="5">
        <v>17.082999999999998</v>
      </c>
    </row>
    <row r="58" spans="2:33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  <c r="AF58" s="5">
        <v>46.923208439999996</v>
      </c>
      <c r="AG58" s="5">
        <v>45.081000000000003</v>
      </c>
    </row>
    <row r="59" spans="2:33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  <c r="AF59" s="5">
        <v>66.00559985999999</v>
      </c>
      <c r="AG59" s="5">
        <v>66.709000000000003</v>
      </c>
    </row>
    <row r="60" spans="2:33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  <c r="AF60" s="5">
        <v>538.24974732999999</v>
      </c>
      <c r="AG60" s="5">
        <v>523.18100000000004</v>
      </c>
    </row>
    <row r="61" spans="2:33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  <c r="AF61" s="5">
        <v>21.137745430000003</v>
      </c>
      <c r="AG61" s="5">
        <v>23.338999999999999</v>
      </c>
    </row>
    <row r="62" spans="2:33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  <c r="AF62" s="5">
        <v>131.2007322895312</v>
      </c>
      <c r="AG62" s="5">
        <v>135.358</v>
      </c>
    </row>
    <row r="63" spans="2:33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  <c r="AF63" s="5">
        <v>5.7799648799999996</v>
      </c>
      <c r="AG63" s="5">
        <v>6.4729999999999999</v>
      </c>
    </row>
    <row r="64" spans="2:33">
      <c r="B64" s="193" t="s">
        <v>170</v>
      </c>
      <c r="C64" s="198">
        <f t="shared" ref="C64" si="12">SUM(C65:C74)</f>
        <v>736.38799999999992</v>
      </c>
      <c r="D64" s="198">
        <f>SUM(D65:D74)</f>
        <v>721.29009783999982</v>
      </c>
      <c r="E64" s="198">
        <f t="shared" ref="E64:AC64" si="13">SUM(E65:E74)</f>
        <v>684.49721245000001</v>
      </c>
      <c r="F64" s="198">
        <f t="shared" si="13"/>
        <v>665.24455097999999</v>
      </c>
      <c r="G64" s="198">
        <f t="shared" si="13"/>
        <v>703.36668022999993</v>
      </c>
      <c r="H64" s="198">
        <f t="shared" si="13"/>
        <v>686.44768022999995</v>
      </c>
      <c r="I64" s="198">
        <f t="shared" si="13"/>
        <v>683.76070649999997</v>
      </c>
      <c r="J64" s="198">
        <f t="shared" si="13"/>
        <v>690.43469886000003</v>
      </c>
      <c r="K64" s="198">
        <f t="shared" si="13"/>
        <v>1665.13787355</v>
      </c>
      <c r="L64" s="198">
        <f t="shared" si="13"/>
        <v>1656.0646229549998</v>
      </c>
      <c r="M64" s="198">
        <f t="shared" si="13"/>
        <v>1662.5355506114067</v>
      </c>
      <c r="N64" s="198">
        <f t="shared" si="13"/>
        <v>2526.4737574855808</v>
      </c>
      <c r="O64" s="198">
        <f t="shared" si="13"/>
        <v>2583.2128530552573</v>
      </c>
      <c r="P64" s="198">
        <f t="shared" si="13"/>
        <v>2593.0574911900003</v>
      </c>
      <c r="Q64" s="198">
        <f t="shared" si="13"/>
        <v>2605.8290000000006</v>
      </c>
      <c r="R64" s="198">
        <f t="shared" si="13"/>
        <v>2412.3609999999999</v>
      </c>
      <c r="S64" s="198">
        <f t="shared" si="13"/>
        <v>3234.5540000000001</v>
      </c>
      <c r="T64" s="198">
        <f t="shared" si="13"/>
        <v>3086.8399999999997</v>
      </c>
      <c r="U64" s="198">
        <f t="shared" si="13"/>
        <v>3054.2739999999994</v>
      </c>
      <c r="V64" s="198">
        <f t="shared" si="13"/>
        <v>3201.4679999999998</v>
      </c>
      <c r="W64" s="198">
        <f t="shared" si="13"/>
        <v>3142.2006666666666</v>
      </c>
      <c r="X64" s="198">
        <f t="shared" si="13"/>
        <v>3053.0549999999998</v>
      </c>
      <c r="Y64" s="198">
        <f t="shared" si="13"/>
        <v>2982.8580000000002</v>
      </c>
      <c r="Z64" s="198">
        <f t="shared" si="13"/>
        <v>2857.3430000000003</v>
      </c>
      <c r="AA64" s="198">
        <f t="shared" si="13"/>
        <v>2954.2530000000002</v>
      </c>
      <c r="AB64" s="198">
        <f t="shared" si="13"/>
        <v>2957.9190000000003</v>
      </c>
      <c r="AC64" s="198">
        <f t="shared" si="13"/>
        <v>2771.7420000000002</v>
      </c>
      <c r="AD64" s="198">
        <f t="shared" ref="AD64" si="14">SUM(AD65:AD74)</f>
        <v>2780.2350312046842</v>
      </c>
      <c r="AE64" s="198">
        <v>2920.1300120994802</v>
      </c>
      <c r="AF64" s="198">
        <v>2952.3287916804625</v>
      </c>
      <c r="AG64" s="198">
        <v>2906.5090000000005</v>
      </c>
    </row>
    <row r="65" spans="2:33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  <c r="AF65" s="5">
        <v>2451.6598279799996</v>
      </c>
      <c r="AG65" s="5">
        <v>2451.66</v>
      </c>
    </row>
    <row r="66" spans="2:33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</row>
    <row r="67" spans="2:33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  <c r="AF67" s="5">
        <v>23.137348070000005</v>
      </c>
      <c r="AG67" s="5">
        <v>22.129000000000001</v>
      </c>
    </row>
    <row r="68" spans="2:33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  <c r="AF68" s="5">
        <v>150.27991850000015</v>
      </c>
      <c r="AG68" s="5">
        <v>150.28</v>
      </c>
    </row>
    <row r="69" spans="2:33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  <c r="AF69" s="5">
        <v>-176.25683891</v>
      </c>
      <c r="AG69" s="5">
        <v>-175.249</v>
      </c>
    </row>
    <row r="70" spans="2:33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  <c r="AF70" s="5">
        <v>-175.03235254000046</v>
      </c>
      <c r="AG70" s="5">
        <v>-236.19800000000001</v>
      </c>
    </row>
    <row r="71" spans="2:33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  <c r="AF71" s="5">
        <v>105.26303850999369</v>
      </c>
      <c r="AG71" s="5">
        <v>141.80600000000001</v>
      </c>
    </row>
    <row r="72" spans="2:33">
      <c r="B72" s="6" t="s">
        <v>382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</row>
    <row r="73" spans="2:33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  <c r="AF73" s="5">
        <v>573.2778500704693</v>
      </c>
      <c r="AG73" s="5">
        <v>552.08100000000002</v>
      </c>
    </row>
    <row r="74" spans="2:33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</row>
    <row r="75" spans="2:33">
      <c r="B75" s="194" t="s">
        <v>180</v>
      </c>
      <c r="C75" s="199">
        <f t="shared" ref="C75" si="15">C64+C52+C39</f>
        <v>1368.5919999999999</v>
      </c>
      <c r="D75" s="199">
        <f>D64+D52+D39</f>
        <v>1491.6260978399998</v>
      </c>
      <c r="E75" s="199">
        <f t="shared" ref="E75:AC75" si="16">E64+E52+E39</f>
        <v>1497.99621245</v>
      </c>
      <c r="F75" s="199">
        <f t="shared" si="16"/>
        <v>1446.4695509799999</v>
      </c>
      <c r="G75" s="199">
        <f t="shared" si="16"/>
        <v>2003.54448185</v>
      </c>
      <c r="H75" s="199">
        <f t="shared" si="16"/>
        <v>1970.6172983899996</v>
      </c>
      <c r="I75" s="199">
        <f t="shared" si="16"/>
        <v>2160.9506786799998</v>
      </c>
      <c r="J75" s="199">
        <f t="shared" si="16"/>
        <v>2400.0206988600003</v>
      </c>
      <c r="K75" s="199">
        <f t="shared" si="16"/>
        <v>3356.8998735499999</v>
      </c>
      <c r="L75" s="199">
        <f t="shared" si="16"/>
        <v>3445.2636229550003</v>
      </c>
      <c r="M75" s="199">
        <f t="shared" si="16"/>
        <v>3702.6015506114072</v>
      </c>
      <c r="N75" s="199">
        <f t="shared" si="16"/>
        <v>4582.4387574855809</v>
      </c>
      <c r="O75" s="199">
        <f t="shared" si="16"/>
        <v>4982.403853055258</v>
      </c>
      <c r="P75" s="199">
        <f t="shared" si="16"/>
        <v>10192.297491190004</v>
      </c>
      <c r="Q75" s="199">
        <f t="shared" si="16"/>
        <v>10317.016</v>
      </c>
      <c r="R75" s="199">
        <f t="shared" si="16"/>
        <v>9882.6780000000017</v>
      </c>
      <c r="S75" s="199">
        <f t="shared" si="16"/>
        <v>10818.499</v>
      </c>
      <c r="T75" s="199">
        <f t="shared" si="16"/>
        <v>10477.832999999999</v>
      </c>
      <c r="U75" s="199">
        <f t="shared" si="16"/>
        <v>10419.485550109999</v>
      </c>
      <c r="V75" s="199">
        <f t="shared" si="16"/>
        <v>10731.998115579998</v>
      </c>
      <c r="W75" s="199">
        <f t="shared" si="16"/>
        <v>10571.999666666665</v>
      </c>
      <c r="X75" s="199">
        <f t="shared" si="16"/>
        <v>10055.983999999999</v>
      </c>
      <c r="Y75" s="199">
        <f t="shared" si="16"/>
        <v>9921.4270000000015</v>
      </c>
      <c r="Z75" s="199">
        <f t="shared" si="16"/>
        <v>9655.4770000000008</v>
      </c>
      <c r="AA75" s="199">
        <f t="shared" si="16"/>
        <v>9235.0590000000011</v>
      </c>
      <c r="AB75" s="199">
        <f t="shared" si="16"/>
        <v>9774.8810000000012</v>
      </c>
      <c r="AC75" s="199">
        <f t="shared" si="16"/>
        <v>9954.6479999999974</v>
      </c>
      <c r="AD75" s="199">
        <f t="shared" ref="AD75" si="17">AD64+AD52+AD39</f>
        <v>9688.8728625900003</v>
      </c>
      <c r="AE75" s="199">
        <v>9965.9981155200021</v>
      </c>
      <c r="AF75" s="199">
        <v>10000.011074299993</v>
      </c>
      <c r="AG75" s="199">
        <v>10090.277</v>
      </c>
    </row>
    <row r="77" spans="2:33" ht="15" customHeight="1">
      <c r="AC77" s="220"/>
      <c r="AD77" s="220"/>
      <c r="AE77" s="220"/>
      <c r="AF77" s="220"/>
      <c r="AG77" s="220"/>
    </row>
    <row r="78" spans="2:33" ht="15" customHeight="1">
      <c r="AD78" s="220"/>
      <c r="AE78" s="220"/>
      <c r="AF78" s="220"/>
      <c r="AG78" s="220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L20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G5" sqref="AG5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3" width="10.7109375" customWidth="1"/>
    <col min="35" max="38" width="11.7109375" customWidth="1"/>
  </cols>
  <sheetData>
    <row r="1" spans="2:38" ht="18.75">
      <c r="B1" s="350" t="s">
        <v>385</v>
      </c>
    </row>
    <row r="2" spans="2:38">
      <c r="B2" s="211" t="s">
        <v>378</v>
      </c>
    </row>
    <row r="3" spans="2:38">
      <c r="B3" s="211"/>
    </row>
    <row r="4" spans="2:38">
      <c r="B4" s="217" t="s">
        <v>386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357</v>
      </c>
      <c r="H4" s="131" t="s">
        <v>358</v>
      </c>
      <c r="I4" s="131" t="s">
        <v>359</v>
      </c>
      <c r="J4" s="131" t="s">
        <v>360</v>
      </c>
      <c r="K4" s="131" t="s">
        <v>361</v>
      </c>
      <c r="L4" s="131" t="s">
        <v>362</v>
      </c>
      <c r="M4" s="131" t="s">
        <v>70</v>
      </c>
      <c r="N4" s="131" t="s">
        <v>72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411</v>
      </c>
      <c r="AE4" s="159" t="s">
        <v>415</v>
      </c>
      <c r="AF4" s="159" t="s">
        <v>416</v>
      </c>
      <c r="AG4" s="159" t="s">
        <v>417</v>
      </c>
      <c r="AI4" s="159">
        <v>2021</v>
      </c>
      <c r="AJ4" s="159">
        <v>2022</v>
      </c>
      <c r="AK4" s="159">
        <v>2023</v>
      </c>
      <c r="AL4" s="200">
        <v>2024</v>
      </c>
    </row>
    <row r="5" spans="2:38">
      <c r="B5" s="139" t="s">
        <v>387</v>
      </c>
      <c r="C5" s="218">
        <v>266.846</v>
      </c>
      <c r="D5" s="218">
        <v>282.37900000000002</v>
      </c>
      <c r="E5" s="218">
        <v>257.61400000000003</v>
      </c>
      <c r="F5" s="218">
        <v>295.61800000000005</v>
      </c>
      <c r="G5" s="218">
        <v>282.53399999999999</v>
      </c>
      <c r="H5" s="218">
        <v>285.40099999999995</v>
      </c>
      <c r="I5" s="218">
        <v>293.64999999999998</v>
      </c>
      <c r="J5" s="218">
        <v>319.9140000000001</v>
      </c>
      <c r="K5" s="218">
        <v>338.983</v>
      </c>
      <c r="L5" s="218">
        <v>356.13499999999999</v>
      </c>
      <c r="M5" s="218">
        <v>350.94499999999999</v>
      </c>
      <c r="N5" s="218">
        <v>375.92600000000016</v>
      </c>
      <c r="O5" s="219">
        <v>415.99799999999999</v>
      </c>
      <c r="P5" s="219">
        <v>585.94599999999991</v>
      </c>
      <c r="Q5" s="219">
        <v>816.68100000000004</v>
      </c>
      <c r="R5" s="219">
        <v>848.50599999999986</v>
      </c>
      <c r="S5" s="219">
        <v>902.38</v>
      </c>
      <c r="T5" s="219">
        <v>910.47200000000009</v>
      </c>
      <c r="U5" s="219">
        <v>905.23699999999985</v>
      </c>
      <c r="V5" s="219">
        <v>845.14200000000028</v>
      </c>
      <c r="W5" s="219">
        <v>954.42200000000003</v>
      </c>
      <c r="X5" s="219">
        <v>932.42399999999998</v>
      </c>
      <c r="Y5" s="219">
        <v>940.4079999999999</v>
      </c>
      <c r="Z5" s="219">
        <v>905.68600000000015</v>
      </c>
      <c r="AA5" s="219">
        <v>990.71500000000003</v>
      </c>
      <c r="AB5" s="219">
        <v>977.00200000000007</v>
      </c>
      <c r="AC5" s="219">
        <v>938.279</v>
      </c>
      <c r="AD5" s="219">
        <v>895.38250285999993</v>
      </c>
      <c r="AE5" s="219">
        <v>1040.1220000000001</v>
      </c>
      <c r="AF5" s="219">
        <v>1005.3399999999999</v>
      </c>
      <c r="AG5" s="219">
        <v>1005.915</v>
      </c>
      <c r="AH5" s="220"/>
      <c r="AI5" s="219">
        <f>SUM(O5:R5)</f>
        <v>2667.1309999999999</v>
      </c>
      <c r="AJ5" s="219">
        <f>SUM(S5:V5)</f>
        <v>3563.2310000000002</v>
      </c>
      <c r="AK5" s="219">
        <f>SUM(W5:Z5)</f>
        <v>3732.94</v>
      </c>
      <c r="AL5" s="219">
        <v>3801.37850286</v>
      </c>
    </row>
    <row r="6" spans="2:38">
      <c r="B6" s="221" t="s">
        <v>388</v>
      </c>
      <c r="C6" s="222">
        <v>-140.50899999999999</v>
      </c>
      <c r="D6" s="222">
        <v>-185.18100000000001</v>
      </c>
      <c r="E6" s="222">
        <v>-172.523</v>
      </c>
      <c r="F6" s="222">
        <v>-208.928</v>
      </c>
      <c r="G6" s="222">
        <v>-134.26499999999999</v>
      </c>
      <c r="H6" s="222">
        <v>-176.24600000000004</v>
      </c>
      <c r="I6" s="222">
        <v>-168.27199999999999</v>
      </c>
      <c r="J6" s="222">
        <v>-192.80099999999993</v>
      </c>
      <c r="K6" s="222">
        <v>-149.24600000000001</v>
      </c>
      <c r="L6" s="222">
        <v>-175.83799999999999</v>
      </c>
      <c r="M6" s="222">
        <v>-172.05</v>
      </c>
      <c r="N6" s="222">
        <v>-186.404</v>
      </c>
      <c r="O6" s="223">
        <v>-180.41499999999999</v>
      </c>
      <c r="P6" s="223">
        <v>-248.27</v>
      </c>
      <c r="Q6" s="223">
        <v>-365.27199999999999</v>
      </c>
      <c r="R6" s="223">
        <v>-455.98699999999997</v>
      </c>
      <c r="S6" s="223">
        <v>-314.226</v>
      </c>
      <c r="T6" s="223">
        <v>-387.88800000000003</v>
      </c>
      <c r="U6" s="223">
        <v>-377.88300000000004</v>
      </c>
      <c r="V6" s="223">
        <v>-428.84399999999982</v>
      </c>
      <c r="W6" s="223">
        <v>-320.44299999999998</v>
      </c>
      <c r="X6" s="223">
        <v>-422.01700000000005</v>
      </c>
      <c r="Y6" s="223">
        <v>-372.31799999999998</v>
      </c>
      <c r="Z6" s="223">
        <v>-404.03800000000001</v>
      </c>
      <c r="AA6" s="223">
        <v>-316.88</v>
      </c>
      <c r="AB6" s="223">
        <v>-392.95600000000002</v>
      </c>
      <c r="AC6" s="223">
        <v>-385.78100000000001</v>
      </c>
      <c r="AD6" s="223">
        <v>-354.36900000000014</v>
      </c>
      <c r="AE6" s="223">
        <v>-339.137</v>
      </c>
      <c r="AF6" s="223">
        <v>-409.37299999999999</v>
      </c>
      <c r="AG6" s="223">
        <v>-366.57999999999993</v>
      </c>
      <c r="AI6" s="223">
        <f t="shared" ref="AI6:AI20" si="0">SUM(O6:R6)</f>
        <v>-1249.944</v>
      </c>
      <c r="AJ6" s="223">
        <f t="shared" ref="AJ6:AJ20" si="1">SUM(S6:V6)</f>
        <v>-1508.8409999999999</v>
      </c>
      <c r="AK6" s="223">
        <f t="shared" ref="AK6:AK20" si="2">SUM(W6:Z6)</f>
        <v>-1518.816</v>
      </c>
      <c r="AL6" s="223">
        <v>-1449.9860000000001</v>
      </c>
    </row>
    <row r="7" spans="2:38">
      <c r="B7" s="139" t="s">
        <v>389</v>
      </c>
      <c r="C7" s="218">
        <v>126.33700000000002</v>
      </c>
      <c r="D7" s="218">
        <v>97.198000000000008</v>
      </c>
      <c r="E7" s="218">
        <v>85.091000000000037</v>
      </c>
      <c r="F7" s="218">
        <v>86.690000000000055</v>
      </c>
      <c r="G7" s="218">
        <v>148.26900000000001</v>
      </c>
      <c r="H7" s="218">
        <v>109.15499999999992</v>
      </c>
      <c r="I7" s="218">
        <v>125.37799999999999</v>
      </c>
      <c r="J7" s="218">
        <v>127.11300000000017</v>
      </c>
      <c r="K7" s="218">
        <v>189.73699999999999</v>
      </c>
      <c r="L7" s="218">
        <v>180.297</v>
      </c>
      <c r="M7" s="218">
        <v>178.89499999999998</v>
      </c>
      <c r="N7" s="218">
        <v>189.52200000000005</v>
      </c>
      <c r="O7" s="219">
        <v>235.583</v>
      </c>
      <c r="P7" s="219">
        <v>337.67600000000004</v>
      </c>
      <c r="Q7" s="219">
        <v>451.40899999999999</v>
      </c>
      <c r="R7" s="219">
        <v>392.51899999999989</v>
      </c>
      <c r="S7" s="219">
        <v>588.154</v>
      </c>
      <c r="T7" s="219">
        <v>522.58400000000006</v>
      </c>
      <c r="U7" s="219">
        <v>527.35399999999981</v>
      </c>
      <c r="V7" s="219">
        <v>416.29800000000046</v>
      </c>
      <c r="W7" s="219">
        <v>633.97900000000004</v>
      </c>
      <c r="X7" s="219">
        <v>510.40699999999993</v>
      </c>
      <c r="Y7" s="219">
        <v>568.08999999999992</v>
      </c>
      <c r="Z7" s="219">
        <v>501.64799999999991</v>
      </c>
      <c r="AA7" s="219">
        <v>673.83500000000004</v>
      </c>
      <c r="AB7" s="219">
        <v>584.04600000000005</v>
      </c>
      <c r="AC7" s="219">
        <v>552.49800000000005</v>
      </c>
      <c r="AD7" s="219">
        <v>541.01350285999956</v>
      </c>
      <c r="AE7" s="219">
        <v>700.98500000000013</v>
      </c>
      <c r="AF7" s="219">
        <v>595.96699999999987</v>
      </c>
      <c r="AG7" s="219">
        <v>639.33500000000004</v>
      </c>
      <c r="AI7" s="219">
        <f t="shared" si="0"/>
        <v>1417.1869999999999</v>
      </c>
      <c r="AJ7" s="219">
        <f t="shared" si="1"/>
        <v>2054.3900000000003</v>
      </c>
      <c r="AK7" s="219">
        <f t="shared" si="2"/>
        <v>2214.1239999999998</v>
      </c>
      <c r="AL7" s="219">
        <v>2351.3925028599997</v>
      </c>
    </row>
    <row r="8" spans="2:38">
      <c r="B8" s="139" t="s">
        <v>390</v>
      </c>
      <c r="C8" s="218">
        <v>-79.526999999999987</v>
      </c>
      <c r="D8" s="218">
        <v>-88.15</v>
      </c>
      <c r="E8" s="218">
        <v>-93.695999999999984</v>
      </c>
      <c r="F8" s="218">
        <v>-95.286999999999992</v>
      </c>
      <c r="G8" s="218">
        <v>-85.153999999999996</v>
      </c>
      <c r="H8" s="218">
        <v>-91.352000000000004</v>
      </c>
      <c r="I8" s="218">
        <v>-95.787999999999997</v>
      </c>
      <c r="J8" s="218">
        <v>-117.65100000000004</v>
      </c>
      <c r="K8" s="218">
        <v>-173.38900000000001</v>
      </c>
      <c r="L8" s="218">
        <v>-131.899</v>
      </c>
      <c r="M8" s="218">
        <v>-139.68100000000001</v>
      </c>
      <c r="N8" s="218">
        <v>-175.30299999999988</v>
      </c>
      <c r="O8" s="219">
        <v>-142.74800000000002</v>
      </c>
      <c r="P8" s="219">
        <v>-270.774</v>
      </c>
      <c r="Q8" s="219">
        <v>-308.25499999999994</v>
      </c>
      <c r="R8" s="219">
        <v>-397.96304229000009</v>
      </c>
      <c r="S8" s="219">
        <v>-402.95829864000001</v>
      </c>
      <c r="T8" s="219">
        <v>-415.50669531</v>
      </c>
      <c r="U8" s="219">
        <v>-412.40000605</v>
      </c>
      <c r="V8" s="219">
        <v>-445.423</v>
      </c>
      <c r="W8" s="219">
        <v>-476.76499999999999</v>
      </c>
      <c r="X8" s="219">
        <v>-379.34599999999989</v>
      </c>
      <c r="Y8" s="219">
        <v>-424.77300000000014</v>
      </c>
      <c r="Z8" s="219">
        <v>-408.33799999999997</v>
      </c>
      <c r="AA8" s="219">
        <v>-427.67133654999992</v>
      </c>
      <c r="AB8" s="219">
        <v>-385.99966345000001</v>
      </c>
      <c r="AC8" s="219">
        <v>-370.87099999999998</v>
      </c>
      <c r="AD8" s="219">
        <v>-346.75200000000018</v>
      </c>
      <c r="AE8" s="219">
        <v>-396.35599999999994</v>
      </c>
      <c r="AF8" s="219">
        <v>-367.29599999999999</v>
      </c>
      <c r="AG8" s="219">
        <v>-386.11200000000019</v>
      </c>
      <c r="AI8" s="219">
        <f t="shared" si="0"/>
        <v>-1119.74004229</v>
      </c>
      <c r="AJ8" s="219">
        <f t="shared" si="1"/>
        <v>-1676.288</v>
      </c>
      <c r="AK8" s="219">
        <f t="shared" si="2"/>
        <v>-1689.222</v>
      </c>
      <c r="AL8" s="219">
        <v>-1531.2940000000001</v>
      </c>
    </row>
    <row r="9" spans="2:38">
      <c r="B9" s="221" t="s">
        <v>110</v>
      </c>
      <c r="C9" s="222">
        <v>-21.645</v>
      </c>
      <c r="D9" s="222">
        <v>-23.050999999999998</v>
      </c>
      <c r="E9" s="222">
        <v>-19.184000000000005</v>
      </c>
      <c r="F9" s="222">
        <v>-32.783999999999999</v>
      </c>
      <c r="G9" s="222">
        <v>-25.378</v>
      </c>
      <c r="H9" s="222">
        <v>-24.545999999999999</v>
      </c>
      <c r="I9" s="222">
        <v>-26.053999999999998</v>
      </c>
      <c r="J9" s="222">
        <v>-34.00500000000001</v>
      </c>
      <c r="K9" s="222">
        <v>-32.680999999999997</v>
      </c>
      <c r="L9" s="222">
        <v>-43.954000000000001</v>
      </c>
      <c r="M9" s="222">
        <v>-32.277000000000001</v>
      </c>
      <c r="N9" s="222">
        <v>-58.374000000000009</v>
      </c>
      <c r="O9" s="223">
        <v>-36.884</v>
      </c>
      <c r="P9" s="223">
        <v>-62.08</v>
      </c>
      <c r="Q9" s="223">
        <v>-58.372999999999998</v>
      </c>
      <c r="R9" s="223">
        <v>-151.99704229000002</v>
      </c>
      <c r="S9" s="223">
        <v>-111.41129864</v>
      </c>
      <c r="T9" s="223">
        <v>-119.44269531000002</v>
      </c>
      <c r="U9" s="223">
        <v>-85.374006049999991</v>
      </c>
      <c r="V9" s="223">
        <v>-111.38900000000001</v>
      </c>
      <c r="W9" s="223">
        <v>-122.08099999999999</v>
      </c>
      <c r="X9" s="223">
        <v>-105.98800000000003</v>
      </c>
      <c r="Y9" s="223">
        <v>-130.721</v>
      </c>
      <c r="Z9" s="223">
        <v>-105.23799999999994</v>
      </c>
      <c r="AA9" s="223">
        <v>-153.03361655</v>
      </c>
      <c r="AB9" s="223">
        <v>-104.63438345</v>
      </c>
      <c r="AC9" s="223">
        <v>-114.13800000000001</v>
      </c>
      <c r="AD9" s="223">
        <v>-97.391999999999996</v>
      </c>
      <c r="AE9" s="223">
        <v>-151.11699999999999</v>
      </c>
      <c r="AF9" s="223">
        <v>-92.371000000000009</v>
      </c>
      <c r="AG9" s="223">
        <v>-100.286</v>
      </c>
      <c r="AI9" s="223">
        <f t="shared" si="0"/>
        <v>-309.33404229000001</v>
      </c>
      <c r="AJ9" s="223">
        <f t="shared" si="1"/>
        <v>-427.61700000000002</v>
      </c>
      <c r="AK9" s="223">
        <f t="shared" si="2"/>
        <v>-464.02799999999996</v>
      </c>
      <c r="AL9" s="223">
        <v>-469.19800000000004</v>
      </c>
    </row>
    <row r="10" spans="2:38">
      <c r="B10" s="221" t="s">
        <v>113</v>
      </c>
      <c r="C10" s="222">
        <v>-58.287999999999997</v>
      </c>
      <c r="D10" s="222">
        <v>-66.918999999999997</v>
      </c>
      <c r="E10" s="222">
        <v>-70.790999999999997</v>
      </c>
      <c r="F10" s="222">
        <v>-63.262</v>
      </c>
      <c r="G10" s="222">
        <v>-61.418999999999997</v>
      </c>
      <c r="H10" s="222">
        <v>-67.174999999999997</v>
      </c>
      <c r="I10" s="222">
        <v>-69.058999999999997</v>
      </c>
      <c r="J10" s="222">
        <v>-84.245000000000033</v>
      </c>
      <c r="K10" s="222">
        <v>-75.334999999999994</v>
      </c>
      <c r="L10" s="222">
        <v>-79.42</v>
      </c>
      <c r="M10" s="222">
        <v>-88.656999999999996</v>
      </c>
      <c r="N10" s="222">
        <v>-94.859000000000037</v>
      </c>
      <c r="O10" s="223">
        <v>-99.942999999999998</v>
      </c>
      <c r="P10" s="223">
        <v>-192.17600000000004</v>
      </c>
      <c r="Q10" s="223">
        <v>-299.55899999999997</v>
      </c>
      <c r="R10" s="223">
        <v>-272.61500000000001</v>
      </c>
      <c r="S10" s="223">
        <v>-271.76100000000002</v>
      </c>
      <c r="T10" s="223">
        <v>-280.22199999999992</v>
      </c>
      <c r="U10" s="223">
        <v>-324.94100000000003</v>
      </c>
      <c r="V10" s="223">
        <v>-325.58999999999992</v>
      </c>
      <c r="W10" s="223">
        <v>-310.61700000000002</v>
      </c>
      <c r="X10" s="223">
        <v>-301.27799999999996</v>
      </c>
      <c r="Y10" s="223">
        <v>-274.11400000000003</v>
      </c>
      <c r="Z10" s="223">
        <v>-254.39499999999998</v>
      </c>
      <c r="AA10" s="223">
        <v>-257.392</v>
      </c>
      <c r="AB10" s="223">
        <v>-272.24299999999999</v>
      </c>
      <c r="AC10" s="223">
        <v>-235.685</v>
      </c>
      <c r="AD10" s="223">
        <v>-277.98</v>
      </c>
      <c r="AE10" s="223">
        <v>-242</v>
      </c>
      <c r="AF10" s="223">
        <v>-260.74400000000003</v>
      </c>
      <c r="AG10" s="223">
        <v>-269.00299999999993</v>
      </c>
      <c r="AI10" s="223">
        <f t="shared" si="0"/>
        <v>-864.29300000000001</v>
      </c>
      <c r="AJ10" s="223">
        <f t="shared" si="1"/>
        <v>-1202.5139999999999</v>
      </c>
      <c r="AK10" s="223">
        <f t="shared" si="2"/>
        <v>-1140.404</v>
      </c>
      <c r="AL10" s="223">
        <v>-1043.3</v>
      </c>
    </row>
    <row r="11" spans="2:38">
      <c r="B11" s="221" t="s">
        <v>391</v>
      </c>
      <c r="C11" s="222">
        <v>-0.32900000000000001</v>
      </c>
      <c r="D11" s="222">
        <v>-0.56100000000000005</v>
      </c>
      <c r="E11" s="222">
        <v>-0.39500000000000002</v>
      </c>
      <c r="F11" s="222">
        <v>-1.2629999999999999</v>
      </c>
      <c r="G11" s="222">
        <v>-0.51</v>
      </c>
      <c r="H11" s="222">
        <v>-0.78300000000000003</v>
      </c>
      <c r="I11" s="222">
        <v>-0.57599999999999996</v>
      </c>
      <c r="J11" s="222">
        <v>-0.59399999999999986</v>
      </c>
      <c r="K11" s="222">
        <v>-0.57399999999999995</v>
      </c>
      <c r="L11" s="222">
        <v>-1.2709999999999999</v>
      </c>
      <c r="M11" s="222">
        <v>-1.194</v>
      </c>
      <c r="N11" s="222">
        <v>-0.54600000000000026</v>
      </c>
      <c r="O11" s="223">
        <v>0.24199999999999999</v>
      </c>
      <c r="P11" s="223">
        <v>-0.55200000000000005</v>
      </c>
      <c r="Q11" s="223">
        <v>0.35</v>
      </c>
      <c r="R11" s="223">
        <v>-0.58400000000000007</v>
      </c>
      <c r="S11" s="223">
        <v>-4.2469999999999999</v>
      </c>
      <c r="T11" s="223">
        <v>-4.3830000000000009</v>
      </c>
      <c r="U11" s="223">
        <v>0.18700000000000117</v>
      </c>
      <c r="V11" s="223">
        <v>-5.8990000000000009</v>
      </c>
      <c r="W11" s="223">
        <v>-2.1539999999999999</v>
      </c>
      <c r="X11" s="223">
        <v>-1.6259999999999999</v>
      </c>
      <c r="Y11" s="223">
        <v>-0.81800000000000006</v>
      </c>
      <c r="Z11" s="223">
        <v>-2.2940000000000005</v>
      </c>
      <c r="AA11" s="223">
        <v>-8.292720000000001</v>
      </c>
      <c r="AB11" s="223">
        <v>-1.1742799999999995</v>
      </c>
      <c r="AC11" s="223">
        <v>-1.032</v>
      </c>
      <c r="AD11" s="223">
        <v>-1.270999999999999</v>
      </c>
      <c r="AE11" s="223">
        <v>-1.036</v>
      </c>
      <c r="AF11" s="223">
        <v>-1.6029999999999998</v>
      </c>
      <c r="AG11" s="223">
        <v>-1.2040000000000002</v>
      </c>
      <c r="AI11" s="223">
        <f t="shared" si="0"/>
        <v>-0.54400000000000015</v>
      </c>
      <c r="AJ11" s="223">
        <f t="shared" si="1"/>
        <v>-14.342000000000001</v>
      </c>
      <c r="AK11" s="223">
        <f t="shared" si="2"/>
        <v>-6.8920000000000003</v>
      </c>
      <c r="AL11" s="223">
        <v>-11.77</v>
      </c>
    </row>
    <row r="12" spans="2:38">
      <c r="B12" s="221" t="s">
        <v>115</v>
      </c>
      <c r="C12" s="222">
        <v>0.73499999999999999</v>
      </c>
      <c r="D12" s="222">
        <v>2.3809999999999998</v>
      </c>
      <c r="E12" s="222">
        <v>-3.3260000000000001</v>
      </c>
      <c r="F12" s="222">
        <v>2.0220000000000002</v>
      </c>
      <c r="G12" s="222">
        <v>2.153</v>
      </c>
      <c r="H12" s="222">
        <v>1.1519999999999999</v>
      </c>
      <c r="I12" s="222">
        <v>-9.9000000000000005E-2</v>
      </c>
      <c r="J12" s="222">
        <v>1.1930000000000005</v>
      </c>
      <c r="K12" s="222">
        <v>-64.799000000000007</v>
      </c>
      <c r="L12" s="222">
        <v>-7.2539999999999996</v>
      </c>
      <c r="M12" s="222">
        <v>-17.553000000000001</v>
      </c>
      <c r="N12" s="222">
        <v>-21.523999999999987</v>
      </c>
      <c r="O12" s="223">
        <v>-6.1630000000000003</v>
      </c>
      <c r="P12" s="223">
        <v>-15.966000000000001</v>
      </c>
      <c r="Q12" s="223">
        <v>49.326999999999998</v>
      </c>
      <c r="R12" s="223">
        <v>27.233000000000001</v>
      </c>
      <c r="S12" s="223">
        <v>-15.539</v>
      </c>
      <c r="T12" s="223">
        <v>-11.459000000000001</v>
      </c>
      <c r="U12" s="223">
        <v>-2.2719999999999985</v>
      </c>
      <c r="V12" s="223">
        <v>-2.5450000000000017</v>
      </c>
      <c r="W12" s="223">
        <v>-41.912999999999997</v>
      </c>
      <c r="X12" s="223">
        <v>29.545999999999996</v>
      </c>
      <c r="Y12" s="223">
        <v>-19.119999999999997</v>
      </c>
      <c r="Z12" s="223">
        <v>-46.411000000000001</v>
      </c>
      <c r="AA12" s="223">
        <v>-8.9529999999999994</v>
      </c>
      <c r="AB12" s="223">
        <v>-7.9480000000000004</v>
      </c>
      <c r="AC12" s="223">
        <v>-20.015999999999998</v>
      </c>
      <c r="AD12" s="223">
        <v>29.891000000000002</v>
      </c>
      <c r="AE12" s="223">
        <v>-2.2029999999999998</v>
      </c>
      <c r="AF12" s="223">
        <v>-12.578000000000001</v>
      </c>
      <c r="AG12" s="223">
        <v>-15.618999999999998</v>
      </c>
      <c r="AI12" s="223">
        <f t="shared" si="0"/>
        <v>54.430999999999997</v>
      </c>
      <c r="AJ12" s="223">
        <f t="shared" si="1"/>
        <v>-31.815000000000001</v>
      </c>
      <c r="AK12" s="223">
        <f t="shared" si="2"/>
        <v>-77.897999999999996</v>
      </c>
      <c r="AL12" s="223">
        <v>-7.0259999999999998</v>
      </c>
    </row>
    <row r="13" spans="2:38">
      <c r="B13" s="139" t="s">
        <v>392</v>
      </c>
      <c r="C13" s="218">
        <v>46.810000000000031</v>
      </c>
      <c r="D13" s="218">
        <v>9.0480000000000018</v>
      </c>
      <c r="E13" s="218">
        <v>-8.6049999999999471</v>
      </c>
      <c r="F13" s="218">
        <v>-8.5969999999999374</v>
      </c>
      <c r="G13" s="218">
        <v>63.115000000000009</v>
      </c>
      <c r="H13" s="218">
        <v>17.802999999999912</v>
      </c>
      <c r="I13" s="218">
        <v>29.589999999999989</v>
      </c>
      <c r="J13" s="218">
        <v>9.4620000000001312</v>
      </c>
      <c r="K13" s="218">
        <v>16.347999999999985</v>
      </c>
      <c r="L13" s="218">
        <v>48.397999999999996</v>
      </c>
      <c r="M13" s="218">
        <v>39.21399999999997</v>
      </c>
      <c r="N13" s="218">
        <v>14.219000000000136</v>
      </c>
      <c r="O13" s="219">
        <v>92.83499999999998</v>
      </c>
      <c r="P13" s="219">
        <v>66.901999999999987</v>
      </c>
      <c r="Q13" s="219">
        <v>143.15400000000005</v>
      </c>
      <c r="R13" s="219">
        <v>-5.4440422900001977</v>
      </c>
      <c r="S13" s="219">
        <v>185.19570135999999</v>
      </c>
      <c r="T13" s="219">
        <v>107.07730469000006</v>
      </c>
      <c r="U13" s="219">
        <v>114.95399394999981</v>
      </c>
      <c r="V13" s="219">
        <v>-29.124999999999545</v>
      </c>
      <c r="W13" s="219">
        <v>157.21400000000006</v>
      </c>
      <c r="X13" s="219">
        <v>131.06100000000004</v>
      </c>
      <c r="Y13" s="219">
        <v>143.31699999999978</v>
      </c>
      <c r="Z13" s="219">
        <v>93.309999999999945</v>
      </c>
      <c r="AA13" s="219">
        <v>246.16366345000012</v>
      </c>
      <c r="AB13" s="219">
        <v>198.04633655000004</v>
      </c>
      <c r="AC13" s="219">
        <v>181.62700000000007</v>
      </c>
      <c r="AD13" s="219">
        <v>194.26150285999938</v>
      </c>
      <c r="AE13" s="219">
        <v>304.62900000000019</v>
      </c>
      <c r="AF13" s="219">
        <v>228.67099999999988</v>
      </c>
      <c r="AG13" s="219">
        <v>253.22299999999984</v>
      </c>
      <c r="AI13" s="219">
        <f t="shared" si="0"/>
        <v>297.44695770999982</v>
      </c>
      <c r="AJ13" s="219">
        <f t="shared" si="1"/>
        <v>378.10200000000032</v>
      </c>
      <c r="AK13" s="219">
        <f t="shared" si="2"/>
        <v>524.90199999999982</v>
      </c>
      <c r="AL13" s="219">
        <v>820.0985028599996</v>
      </c>
    </row>
    <row r="14" spans="2:38">
      <c r="B14" s="221" t="s">
        <v>393</v>
      </c>
      <c r="C14" s="222">
        <v>8.0050000000000008</v>
      </c>
      <c r="D14" s="222">
        <v>12.259</v>
      </c>
      <c r="E14" s="222">
        <v>16.129000000000001</v>
      </c>
      <c r="F14" s="222">
        <v>2.8049999999999997</v>
      </c>
      <c r="G14" s="222">
        <v>11.167</v>
      </c>
      <c r="H14" s="222">
        <v>6.109</v>
      </c>
      <c r="I14" s="222">
        <v>8.3859999999999992</v>
      </c>
      <c r="J14" s="222">
        <v>1.463000000000001</v>
      </c>
      <c r="K14" s="222">
        <v>6.8150000000000004</v>
      </c>
      <c r="L14" s="222">
        <v>10.362</v>
      </c>
      <c r="M14" s="222">
        <v>15.718999999999999</v>
      </c>
      <c r="N14" s="222">
        <v>12.689</v>
      </c>
      <c r="O14" s="223">
        <v>13.042</v>
      </c>
      <c r="P14" s="223">
        <v>44.557000000000002</v>
      </c>
      <c r="Q14" s="223">
        <v>21.295999999999999</v>
      </c>
      <c r="R14" s="223">
        <v>22.794000000000004</v>
      </c>
      <c r="S14" s="223">
        <v>23.454000000000001</v>
      </c>
      <c r="T14" s="223">
        <v>40.841000000000001</v>
      </c>
      <c r="U14" s="223">
        <v>51.421999999999997</v>
      </c>
      <c r="V14" s="223">
        <v>49.248000000000005</v>
      </c>
      <c r="W14" s="223">
        <v>49.627000000000002</v>
      </c>
      <c r="X14" s="223">
        <v>50.768999999999998</v>
      </c>
      <c r="Y14" s="223">
        <v>33.86399999999999</v>
      </c>
      <c r="Z14" s="223">
        <v>34.268000000000001</v>
      </c>
      <c r="AA14" s="223">
        <v>40.896999999999998</v>
      </c>
      <c r="AB14" s="223">
        <v>30.997000000000007</v>
      </c>
      <c r="AC14" s="223">
        <v>51.911000000000001</v>
      </c>
      <c r="AD14" s="223">
        <v>46.191957729999984</v>
      </c>
      <c r="AE14" s="223">
        <v>53.776000000000003</v>
      </c>
      <c r="AF14" s="223">
        <v>53.892999999999994</v>
      </c>
      <c r="AG14" s="223">
        <v>75.393000000000015</v>
      </c>
      <c r="AI14" s="223">
        <f t="shared" si="0"/>
        <v>101.68900000000002</v>
      </c>
      <c r="AJ14" s="223">
        <f t="shared" si="1"/>
        <v>164.965</v>
      </c>
      <c r="AK14" s="223">
        <f t="shared" si="2"/>
        <v>168.52799999999999</v>
      </c>
      <c r="AL14" s="223">
        <v>169.99695772999999</v>
      </c>
    </row>
    <row r="15" spans="2:38">
      <c r="B15" s="221" t="s">
        <v>394</v>
      </c>
      <c r="C15" s="222">
        <v>-13.122</v>
      </c>
      <c r="D15" s="222">
        <v>-22.376000000000001</v>
      </c>
      <c r="E15" s="222">
        <v>-22.401</v>
      </c>
      <c r="F15" s="222">
        <v>-15.986000000000004</v>
      </c>
      <c r="G15" s="222">
        <v>-36.286000000000001</v>
      </c>
      <c r="H15" s="222">
        <v>-38.911000000000001</v>
      </c>
      <c r="I15" s="222">
        <v>-38.56</v>
      </c>
      <c r="J15" s="222">
        <v>-39.659999999999997</v>
      </c>
      <c r="K15" s="222">
        <v>-41.286000000000001</v>
      </c>
      <c r="L15" s="222">
        <v>-47.715000000000003</v>
      </c>
      <c r="M15" s="222">
        <v>-52.453000000000003</v>
      </c>
      <c r="N15" s="222">
        <v>-58.655000000000001</v>
      </c>
      <c r="O15" s="223">
        <v>-53.999000000000002</v>
      </c>
      <c r="P15" s="223">
        <v>-129.19300000000001</v>
      </c>
      <c r="Q15" s="223">
        <v>-165.87799999999999</v>
      </c>
      <c r="R15" s="223">
        <v>-182.54699999999997</v>
      </c>
      <c r="S15" s="223">
        <v>-298.43900000000002</v>
      </c>
      <c r="T15" s="223">
        <v>-213.32599999999996</v>
      </c>
      <c r="U15" s="223">
        <v>-221.37599999999998</v>
      </c>
      <c r="V15" s="223">
        <v>-225.87600000000009</v>
      </c>
      <c r="W15" s="223">
        <v>-251.61699999999999</v>
      </c>
      <c r="X15" s="223">
        <v>-239.864</v>
      </c>
      <c r="Y15" s="223">
        <v>-193.88700000000006</v>
      </c>
      <c r="Z15" s="223">
        <v>-225.9369999999999</v>
      </c>
      <c r="AA15" s="223">
        <v>-190.09299999999999</v>
      </c>
      <c r="AB15" s="223">
        <v>-225.126</v>
      </c>
      <c r="AC15" s="223">
        <v>-195.22399999999999</v>
      </c>
      <c r="AD15" s="223">
        <v>-193.58529740999995</v>
      </c>
      <c r="AE15" s="223">
        <v>-224.95500000000001</v>
      </c>
      <c r="AF15" s="223">
        <v>-242.79499999999999</v>
      </c>
      <c r="AG15" s="223">
        <v>-258.02</v>
      </c>
      <c r="AI15" s="223">
        <f t="shared" si="0"/>
        <v>-531.61699999999996</v>
      </c>
      <c r="AJ15" s="223">
        <f t="shared" si="1"/>
        <v>-959.01700000000005</v>
      </c>
      <c r="AK15" s="223">
        <f t="shared" si="2"/>
        <v>-911.30499999999995</v>
      </c>
      <c r="AL15" s="223">
        <v>-804.02829740999994</v>
      </c>
    </row>
    <row r="16" spans="2:38">
      <c r="B16" s="139" t="s">
        <v>395</v>
      </c>
      <c r="C16" s="218">
        <v>41.693000000000033</v>
      </c>
      <c r="D16" s="218">
        <v>-1.0689999999999991</v>
      </c>
      <c r="E16" s="218">
        <v>-14.876999999999946</v>
      </c>
      <c r="F16" s="218">
        <v>-21.777999999999942</v>
      </c>
      <c r="G16" s="218">
        <v>37.996000000000009</v>
      </c>
      <c r="H16" s="218">
        <v>-14.999000000000088</v>
      </c>
      <c r="I16" s="218">
        <v>-0.58400000000001739</v>
      </c>
      <c r="J16" s="218">
        <v>-28.734999999999864</v>
      </c>
      <c r="K16" s="218">
        <v>-18.123000000000015</v>
      </c>
      <c r="L16" s="218">
        <v>11.044999999999995</v>
      </c>
      <c r="M16" s="218">
        <v>2.4799999999999685</v>
      </c>
      <c r="N16" s="218">
        <v>-31.746999999999865</v>
      </c>
      <c r="O16" s="219">
        <v>51.877999999999986</v>
      </c>
      <c r="P16" s="219">
        <v>-17.734000000000037</v>
      </c>
      <c r="Q16" s="219">
        <v>-1.4279999999999404</v>
      </c>
      <c r="R16" s="219">
        <v>-165.19704229000024</v>
      </c>
      <c r="S16" s="219">
        <v>-89.789298640000027</v>
      </c>
      <c r="T16" s="219">
        <v>-65.407695309999895</v>
      </c>
      <c r="U16" s="219">
        <v>-55.000006050000195</v>
      </c>
      <c r="V16" s="219">
        <v>-205.75299999999959</v>
      </c>
      <c r="W16" s="219">
        <v>-44.775999999999925</v>
      </c>
      <c r="X16" s="219">
        <v>-58.033999999999963</v>
      </c>
      <c r="Y16" s="219">
        <v>-16.706000000000301</v>
      </c>
      <c r="Z16" s="219">
        <v>-98.358999999999924</v>
      </c>
      <c r="AA16" s="219">
        <v>96.967663450000117</v>
      </c>
      <c r="AB16" s="219">
        <v>3.9173365500000443</v>
      </c>
      <c r="AC16" s="219">
        <v>38.314000000000078</v>
      </c>
      <c r="AD16" s="219">
        <v>46.868163179999385</v>
      </c>
      <c r="AE16" s="219">
        <v>133.45000000000019</v>
      </c>
      <c r="AF16" s="219">
        <v>39.768999999999863</v>
      </c>
      <c r="AG16" s="219">
        <v>70.59599999999989</v>
      </c>
      <c r="AI16" s="219">
        <f t="shared" si="0"/>
        <v>-132.48104229000023</v>
      </c>
      <c r="AJ16" s="219">
        <f t="shared" si="1"/>
        <v>-415.9499999999997</v>
      </c>
      <c r="AK16" s="219">
        <f t="shared" si="2"/>
        <v>-217.87500000000011</v>
      </c>
      <c r="AL16" s="219">
        <v>186.06716317999962</v>
      </c>
    </row>
    <row r="17" spans="2:38">
      <c r="B17" s="221" t="s">
        <v>396</v>
      </c>
      <c r="C17" s="222">
        <v>-1.7529999999999999</v>
      </c>
      <c r="D17" s="222">
        <v>-1.907</v>
      </c>
      <c r="E17" s="222">
        <v>-1.778</v>
      </c>
      <c r="F17" s="222">
        <v>3.7200000000000006</v>
      </c>
      <c r="G17" s="222">
        <v>0.128</v>
      </c>
      <c r="H17" s="222">
        <v>-1.9209999999999998</v>
      </c>
      <c r="I17" s="222">
        <v>-1.8879999999999999</v>
      </c>
      <c r="J17" s="222">
        <v>0.4099999999999997</v>
      </c>
      <c r="K17" s="222">
        <v>-0.69499999999999995</v>
      </c>
      <c r="L17" s="222">
        <v>-1.6</v>
      </c>
      <c r="M17" s="222">
        <v>-0.65900000000000003</v>
      </c>
      <c r="N17" s="222">
        <v>-1.3520000000000003</v>
      </c>
      <c r="O17" s="223">
        <v>0.219</v>
      </c>
      <c r="P17" s="223">
        <v>22.715</v>
      </c>
      <c r="Q17" s="223">
        <v>15.920999999999999</v>
      </c>
      <c r="R17" s="223">
        <v>12.299000000000007</v>
      </c>
      <c r="S17" s="223">
        <v>6.4329999999999998</v>
      </c>
      <c r="T17" s="223">
        <v>19.545000000000002</v>
      </c>
      <c r="U17" s="223">
        <v>26.228999999999999</v>
      </c>
      <c r="V17" s="223">
        <v>375.19799999999998</v>
      </c>
      <c r="W17" s="223">
        <v>3.4279999999999999</v>
      </c>
      <c r="X17" s="223">
        <v>0.21799999999999997</v>
      </c>
      <c r="Y17" s="223">
        <v>4.1779999999999999</v>
      </c>
      <c r="Z17" s="223">
        <v>-3.1209999999999996</v>
      </c>
      <c r="AA17" s="223">
        <v>0.55783851000000007</v>
      </c>
      <c r="AB17" s="223">
        <v>0.38916148999999989</v>
      </c>
      <c r="AC17" s="223">
        <v>15.420999999999999</v>
      </c>
      <c r="AD17" s="223">
        <v>2.0086575799999977</v>
      </c>
      <c r="AE17" s="223">
        <v>6.7530000000000001</v>
      </c>
      <c r="AF17" s="223">
        <v>-2.8440000000000003</v>
      </c>
      <c r="AG17" s="223">
        <v>-2.056</v>
      </c>
      <c r="AI17" s="223">
        <f t="shared" si="0"/>
        <v>51.154000000000011</v>
      </c>
      <c r="AJ17" s="223">
        <f t="shared" si="1"/>
        <v>427.40499999999997</v>
      </c>
      <c r="AK17" s="223">
        <f t="shared" si="2"/>
        <v>4.7030000000000003</v>
      </c>
      <c r="AL17" s="223">
        <v>18.376657579999996</v>
      </c>
    </row>
    <row r="18" spans="2:38">
      <c r="B18" s="139" t="s">
        <v>397</v>
      </c>
      <c r="C18" s="218">
        <v>39.940000000000033</v>
      </c>
      <c r="D18" s="218">
        <v>-2.9759999999999991</v>
      </c>
      <c r="E18" s="218">
        <v>-16.654999999999944</v>
      </c>
      <c r="F18" s="218">
        <v>-18.057999999999943</v>
      </c>
      <c r="G18" s="218">
        <v>38.124000000000009</v>
      </c>
      <c r="H18" s="218">
        <v>-16.920000000000087</v>
      </c>
      <c r="I18" s="218">
        <v>-2.4720000000000173</v>
      </c>
      <c r="J18" s="218">
        <v>-28.324999999999864</v>
      </c>
      <c r="K18" s="218">
        <v>-18.818000000000016</v>
      </c>
      <c r="L18" s="218">
        <v>9.444999999999995</v>
      </c>
      <c r="M18" s="218">
        <v>1.8209999999999684</v>
      </c>
      <c r="N18" s="218">
        <v>-33.098999999999862</v>
      </c>
      <c r="O18" s="219">
        <v>52.096999999999987</v>
      </c>
      <c r="P18" s="219">
        <v>4.980999999999959</v>
      </c>
      <c r="Q18" s="219">
        <v>14.493000000000059</v>
      </c>
      <c r="R18" s="219">
        <v>-152.89804229000023</v>
      </c>
      <c r="S18" s="219">
        <v>-83.356298640000034</v>
      </c>
      <c r="T18" s="219">
        <v>-45.862695309999879</v>
      </c>
      <c r="U18" s="219">
        <v>-28.77100605000021</v>
      </c>
      <c r="V18" s="219">
        <v>169.44500000000039</v>
      </c>
      <c r="W18" s="219">
        <v>-41.347999999999928</v>
      </c>
      <c r="X18" s="219">
        <v>-57.81599999999996</v>
      </c>
      <c r="Y18" s="219">
        <v>-12.528000000000304</v>
      </c>
      <c r="Z18" s="219">
        <v>-101.47999999999992</v>
      </c>
      <c r="AA18" s="219">
        <v>97.525501960000113</v>
      </c>
      <c r="AB18" s="219">
        <v>4.3064980400000508</v>
      </c>
      <c r="AC18" s="219">
        <v>53.735000000000078</v>
      </c>
      <c r="AD18" s="219">
        <v>48.87682075999939</v>
      </c>
      <c r="AE18" s="219">
        <v>140.2030000000002</v>
      </c>
      <c r="AF18" s="219">
        <v>36.924999999999841</v>
      </c>
      <c r="AG18" s="219">
        <v>68.539999999999907</v>
      </c>
      <c r="AI18" s="219">
        <f t="shared" si="0"/>
        <v>-81.327042290000236</v>
      </c>
      <c r="AJ18" s="219">
        <f t="shared" si="1"/>
        <v>11.455000000000268</v>
      </c>
      <c r="AK18" s="219">
        <f t="shared" si="2"/>
        <v>-213.17200000000011</v>
      </c>
      <c r="AL18" s="219">
        <v>204.44382075999962</v>
      </c>
    </row>
    <row r="19" spans="2:38">
      <c r="B19" s="221" t="s">
        <v>398</v>
      </c>
      <c r="C19" s="222">
        <v>0</v>
      </c>
      <c r="D19" s="222">
        <v>0</v>
      </c>
      <c r="E19" s="222">
        <v>0</v>
      </c>
      <c r="F19" s="222">
        <v>0</v>
      </c>
      <c r="G19" s="222">
        <v>0</v>
      </c>
      <c r="H19" s="222">
        <v>0</v>
      </c>
      <c r="I19" s="222">
        <v>0</v>
      </c>
      <c r="J19" s="222">
        <v>0</v>
      </c>
      <c r="K19" s="222">
        <v>0</v>
      </c>
      <c r="L19" s="222">
        <v>-0.45900000000000002</v>
      </c>
      <c r="M19" s="222">
        <v>7.0000000000000001E-3</v>
      </c>
      <c r="N19" s="222">
        <v>0.90900000000000003</v>
      </c>
      <c r="O19" s="223">
        <v>2.1008362209854967</v>
      </c>
      <c r="P19" s="223">
        <v>2.0058345927252139</v>
      </c>
      <c r="Q19" s="223">
        <v>1.3089999999999999</v>
      </c>
      <c r="R19" s="223">
        <v>0.92122626639459781</v>
      </c>
      <c r="S19" s="223">
        <v>6.7572005144978977</v>
      </c>
      <c r="T19" s="223">
        <v>35.500633799063763</v>
      </c>
      <c r="U19" s="223">
        <v>17.953953853566034</v>
      </c>
      <c r="V19" s="223">
        <v>53.494471078372612</v>
      </c>
      <c r="W19" s="223">
        <v>35.861881981157097</v>
      </c>
      <c r="X19" s="223">
        <v>43.995139829876834</v>
      </c>
      <c r="Y19" s="223">
        <v>17.707047301305298</v>
      </c>
      <c r="Z19" s="223">
        <v>18.893673015347673</v>
      </c>
      <c r="AA19" s="223">
        <v>32.99</v>
      </c>
      <c r="AB19" s="223">
        <v>18.994999999999997</v>
      </c>
      <c r="AC19" s="223">
        <v>34.29</v>
      </c>
      <c r="AD19" s="223">
        <v>33.024493481667051</v>
      </c>
      <c r="AE19" s="223">
        <v>44.478999999999999</v>
      </c>
      <c r="AF19" s="223">
        <v>27.385000000000005</v>
      </c>
      <c r="AG19" s="223">
        <v>31.99799999999999</v>
      </c>
      <c r="AI19" s="223">
        <f t="shared" si="0"/>
        <v>6.3368970801053086</v>
      </c>
      <c r="AJ19" s="223">
        <f t="shared" si="1"/>
        <v>113.70625924550031</v>
      </c>
      <c r="AK19" s="223">
        <f t="shared" si="2"/>
        <v>116.4577421276869</v>
      </c>
      <c r="AL19" s="223">
        <v>119.29949348166706</v>
      </c>
    </row>
    <row r="20" spans="2:38">
      <c r="B20" s="139" t="s">
        <v>399</v>
      </c>
      <c r="C20" s="218">
        <v>39.940000000000033</v>
      </c>
      <c r="D20" s="218">
        <v>-2.9759999999999991</v>
      </c>
      <c r="E20" s="218">
        <v>-16.654999999999944</v>
      </c>
      <c r="F20" s="218">
        <v>-18.057999999999943</v>
      </c>
      <c r="G20" s="218">
        <v>38.124000000000009</v>
      </c>
      <c r="H20" s="218">
        <v>-16.920000000000087</v>
      </c>
      <c r="I20" s="218">
        <v>-2.4720000000000173</v>
      </c>
      <c r="J20" s="218">
        <v>-28.324999999999864</v>
      </c>
      <c r="K20" s="218">
        <v>-18.818000000000016</v>
      </c>
      <c r="L20" s="218">
        <f>L18-L19</f>
        <v>9.9039999999999946</v>
      </c>
      <c r="M20" s="218">
        <f t="shared" ref="M20:V20" si="3">M18-M19</f>
        <v>1.8139999999999685</v>
      </c>
      <c r="N20" s="218">
        <f t="shared" si="3"/>
        <v>-34.007999999999861</v>
      </c>
      <c r="O20" s="218">
        <f t="shared" si="3"/>
        <v>49.996163779014488</v>
      </c>
      <c r="P20" s="218">
        <f t="shared" si="3"/>
        <v>2.9751654072747451</v>
      </c>
      <c r="Q20" s="218">
        <f t="shared" si="3"/>
        <v>13.18400000000006</v>
      </c>
      <c r="R20" s="218">
        <f t="shared" si="3"/>
        <v>-153.81926855639483</v>
      </c>
      <c r="S20" s="218">
        <f t="shared" si="3"/>
        <v>-90.11349915449793</v>
      </c>
      <c r="T20" s="218">
        <f t="shared" si="3"/>
        <v>-81.363329109063642</v>
      </c>
      <c r="U20" s="218">
        <f t="shared" si="3"/>
        <v>-46.724959903566244</v>
      </c>
      <c r="V20" s="218">
        <f t="shared" si="3"/>
        <v>115.95052892162778</v>
      </c>
      <c r="W20" s="218">
        <v>-77.209881981157011</v>
      </c>
      <c r="X20" s="218">
        <v>-101.81113982987679</v>
      </c>
      <c r="Y20" s="218">
        <v>-30.235047301305602</v>
      </c>
      <c r="Z20" s="218">
        <v>-120.37367301534759</v>
      </c>
      <c r="AA20" s="218">
        <v>64.535501960000119</v>
      </c>
      <c r="AB20" s="218">
        <v>-14.688501959999947</v>
      </c>
      <c r="AC20" s="218">
        <v>19.445000000000078</v>
      </c>
      <c r="AD20" s="218">
        <v>15.852327278332311</v>
      </c>
      <c r="AE20" s="218">
        <v>95.724000000000203</v>
      </c>
      <c r="AF20" s="218">
        <v>9.5399999999998357</v>
      </c>
      <c r="AG20" s="218">
        <v>36.541999999999916</v>
      </c>
      <c r="AI20" s="219">
        <f t="shared" si="0"/>
        <v>-87.663939370105538</v>
      </c>
      <c r="AJ20" s="219">
        <f t="shared" si="1"/>
        <v>-102.25125924550002</v>
      </c>
      <c r="AK20" s="219">
        <f t="shared" si="2"/>
        <v>-329.629742127687</v>
      </c>
      <c r="AL20" s="219">
        <v>85.144327278332568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L51"/>
  <sheetViews>
    <sheetView showGridLines="0" zoomScale="85" zoomScaleNormal="85" workbookViewId="0">
      <pane xSplit="2" ySplit="4" topLeftCell="R23" activePane="bottomRight" state="frozen"/>
      <selection activeCell="B1" sqref="B1"/>
      <selection pane="topRight" activeCell="B1" sqref="B1"/>
      <selection pane="bottomLeft" activeCell="B1" sqref="B1"/>
      <selection pane="bottomRight" activeCell="AG5" sqref="AG5:AG48"/>
    </sheetView>
  </sheetViews>
  <sheetFormatPr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ustomWidth="1" collapsed="1"/>
    <col min="16" max="27" width="10.7109375" customWidth="1"/>
  </cols>
  <sheetData>
    <row r="1" spans="1:38" ht="18.75">
      <c r="B1" s="350" t="s">
        <v>410</v>
      </c>
    </row>
    <row r="2" spans="1:38">
      <c r="B2" s="211" t="s">
        <v>378</v>
      </c>
    </row>
    <row r="3" spans="1:38">
      <c r="A3" s="3"/>
    </row>
    <row r="4" spans="1:38">
      <c r="B4" s="215" t="s">
        <v>404</v>
      </c>
      <c r="C4" s="216" t="s">
        <v>150</v>
      </c>
      <c r="D4" s="216" t="s">
        <v>151</v>
      </c>
      <c r="E4" s="216" t="s">
        <v>152</v>
      </c>
      <c r="F4" s="216" t="s">
        <v>206</v>
      </c>
      <c r="G4" s="216" t="s">
        <v>207</v>
      </c>
      <c r="H4" s="216" t="s">
        <v>208</v>
      </c>
      <c r="I4" s="216" t="s">
        <v>209</v>
      </c>
      <c r="J4" s="216" t="s">
        <v>153</v>
      </c>
      <c r="K4" s="216" t="s">
        <v>95</v>
      </c>
      <c r="L4" s="216" t="s">
        <v>96</v>
      </c>
      <c r="M4" s="216" t="s">
        <v>97</v>
      </c>
      <c r="N4" s="216" t="s">
        <v>98</v>
      </c>
      <c r="O4" s="216" t="s">
        <v>99</v>
      </c>
      <c r="P4" s="216" t="s">
        <v>244</v>
      </c>
      <c r="Q4" s="216" t="s">
        <v>250</v>
      </c>
      <c r="R4" s="216" t="s">
        <v>252</v>
      </c>
      <c r="S4" s="216" t="s">
        <v>258</v>
      </c>
      <c r="T4" s="216" t="s">
        <v>263</v>
      </c>
      <c r="U4" s="216" t="s">
        <v>265</v>
      </c>
      <c r="V4" s="216" t="s">
        <v>268</v>
      </c>
      <c r="W4" s="216" t="s">
        <v>276</v>
      </c>
      <c r="X4" s="216" t="s">
        <v>289</v>
      </c>
      <c r="Y4" s="216" t="s">
        <v>294</v>
      </c>
      <c r="Z4" s="216" t="s">
        <v>297</v>
      </c>
      <c r="AA4" s="216" t="s">
        <v>304</v>
      </c>
      <c r="AB4" s="216" t="s">
        <v>306</v>
      </c>
      <c r="AC4" s="216" t="s">
        <v>330</v>
      </c>
      <c r="AD4" s="216" t="s">
        <v>411</v>
      </c>
      <c r="AE4" s="216" t="s">
        <v>415</v>
      </c>
      <c r="AF4" s="216" t="s">
        <v>416</v>
      </c>
      <c r="AG4" s="216" t="s">
        <v>417</v>
      </c>
      <c r="AI4" s="159">
        <v>2021</v>
      </c>
      <c r="AJ4" s="159">
        <v>2022</v>
      </c>
      <c r="AK4" s="159">
        <v>2023</v>
      </c>
      <c r="AL4" s="200">
        <v>2024</v>
      </c>
    </row>
    <row r="5" spans="1:38" ht="15" customHeight="1">
      <c r="B5" s="292" t="s">
        <v>100</v>
      </c>
      <c r="C5" s="293" t="s">
        <v>336</v>
      </c>
      <c r="D5" s="293" t="s">
        <v>336</v>
      </c>
      <c r="E5" s="293" t="s">
        <v>336</v>
      </c>
      <c r="F5" s="293" t="s">
        <v>336</v>
      </c>
      <c r="G5" s="293" t="s">
        <v>336</v>
      </c>
      <c r="H5" s="293" t="s">
        <v>336</v>
      </c>
      <c r="I5" s="293" t="s">
        <v>336</v>
      </c>
      <c r="J5" s="293" t="s">
        <v>336</v>
      </c>
      <c r="K5" s="294">
        <v>684.09378372999993</v>
      </c>
      <c r="L5" s="294">
        <v>659.55375121000009</v>
      </c>
      <c r="M5" s="294">
        <v>671.76385997999967</v>
      </c>
      <c r="N5" s="294">
        <v>677.03762372999984</v>
      </c>
      <c r="O5" s="294">
        <v>787.65307824000001</v>
      </c>
      <c r="P5" s="294">
        <v>1096.5561799000004</v>
      </c>
      <c r="Q5" s="294">
        <v>1614.369363049999</v>
      </c>
      <c r="R5" s="294">
        <v>1646.1373017500018</v>
      </c>
      <c r="S5" s="294">
        <v>1761.5170401300002</v>
      </c>
      <c r="T5" s="294">
        <v>1822.5061908699909</v>
      </c>
      <c r="U5" s="294">
        <v>1829.2289367600088</v>
      </c>
      <c r="V5" s="294">
        <v>1665.3184246599985</v>
      </c>
      <c r="W5" s="294">
        <v>1928.9026139100008</v>
      </c>
      <c r="X5" s="294">
        <v>1963.2054152399985</v>
      </c>
      <c r="Y5" s="294">
        <v>1886.0546671699994</v>
      </c>
      <c r="Z5" s="294">
        <v>1868.8010573500005</v>
      </c>
      <c r="AA5" s="294">
        <v>1986.0648195199997</v>
      </c>
      <c r="AB5" s="294">
        <v>2018.5312547900003</v>
      </c>
      <c r="AC5" s="294">
        <v>1885.022092820001</v>
      </c>
      <c r="AD5" s="294">
        <v>1882.4275035399987</v>
      </c>
      <c r="AE5" s="294">
        <v>2134.91537027</v>
      </c>
      <c r="AF5" s="294">
        <v>2173.4726246800005</v>
      </c>
      <c r="AG5" s="294">
        <v>2051.8549609599995</v>
      </c>
      <c r="AI5" s="294">
        <v>5144.7159229400013</v>
      </c>
      <c r="AJ5" s="294">
        <v>7078.5705924199983</v>
      </c>
      <c r="AK5" s="294">
        <v>7646.9637536699993</v>
      </c>
      <c r="AL5" s="294">
        <v>7772.0456706699997</v>
      </c>
    </row>
    <row r="6" spans="1:38">
      <c r="B6" s="144" t="s">
        <v>101</v>
      </c>
      <c r="C6" s="295" t="s">
        <v>336</v>
      </c>
      <c r="D6" s="295" t="s">
        <v>336</v>
      </c>
      <c r="E6" s="295" t="s">
        <v>336</v>
      </c>
      <c r="F6" s="295" t="s">
        <v>336</v>
      </c>
      <c r="G6" s="295" t="s">
        <v>336</v>
      </c>
      <c r="H6" s="295" t="s">
        <v>336</v>
      </c>
      <c r="I6" s="295" t="s">
        <v>336</v>
      </c>
      <c r="J6" s="295" t="s">
        <v>336</v>
      </c>
      <c r="K6" s="146">
        <v>-334.55587090999995</v>
      </c>
      <c r="L6" s="146">
        <v>-292.10005552999996</v>
      </c>
      <c r="M6" s="146">
        <v>-308.85715346000006</v>
      </c>
      <c r="N6" s="146">
        <v>-288.44789512999967</v>
      </c>
      <c r="O6" s="146">
        <v>-365.91817537999998</v>
      </c>
      <c r="P6" s="146">
        <v>-497.44449943999996</v>
      </c>
      <c r="Q6" s="146">
        <v>-761.2712391799995</v>
      </c>
      <c r="R6" s="146">
        <v>-759.48641605000103</v>
      </c>
      <c r="S6" s="146">
        <v>-822.06906737999986</v>
      </c>
      <c r="T6" s="146">
        <v>-873.39935346000641</v>
      </c>
      <c r="U6" s="146">
        <v>-886.04899780999403</v>
      </c>
      <c r="V6" s="146">
        <v>-785.90924941000003</v>
      </c>
      <c r="W6" s="146">
        <v>-937.7978339799995</v>
      </c>
      <c r="X6" s="146">
        <v>-994.21510369999874</v>
      </c>
      <c r="Y6" s="146">
        <v>-908.23511105000171</v>
      </c>
      <c r="Z6" s="146">
        <v>-927.23855217999881</v>
      </c>
      <c r="AA6" s="146">
        <v>-957.86529616000007</v>
      </c>
      <c r="AB6" s="146">
        <v>-1002.3156912099998</v>
      </c>
      <c r="AC6" s="146">
        <v>-907.66731213999992</v>
      </c>
      <c r="AD6" s="146">
        <v>-951.25299740000037</v>
      </c>
      <c r="AE6" s="146">
        <v>-1054.833331</v>
      </c>
      <c r="AF6" s="146">
        <v>-1127.5953988700001</v>
      </c>
      <c r="AG6" s="146">
        <v>-1004.9881687700004</v>
      </c>
      <c r="AI6" s="146">
        <v>-2384.1203300500006</v>
      </c>
      <c r="AJ6" s="146">
        <v>-3367.4266680600003</v>
      </c>
      <c r="AK6" s="146">
        <v>-3767.4866009099987</v>
      </c>
      <c r="AL6" s="146">
        <v>-3819.1012969100002</v>
      </c>
    </row>
    <row r="7" spans="1:38">
      <c r="B7" s="144" t="s">
        <v>102</v>
      </c>
      <c r="C7" s="295" t="s">
        <v>336</v>
      </c>
      <c r="D7" s="295" t="s">
        <v>336</v>
      </c>
      <c r="E7" s="295" t="s">
        <v>336</v>
      </c>
      <c r="F7" s="295" t="s">
        <v>336</v>
      </c>
      <c r="G7" s="295" t="s">
        <v>336</v>
      </c>
      <c r="H7" s="295" t="s">
        <v>336</v>
      </c>
      <c r="I7" s="295" t="s">
        <v>336</v>
      </c>
      <c r="J7" s="295" t="s">
        <v>336</v>
      </c>
      <c r="K7" s="146">
        <v>-10.920202809999997</v>
      </c>
      <c r="L7" s="146">
        <v>-11.319306030000005</v>
      </c>
      <c r="M7" s="146">
        <v>-11.961412399999995</v>
      </c>
      <c r="N7" s="146">
        <v>-12.664473540000001</v>
      </c>
      <c r="O7" s="146">
        <v>-13.023378879999999</v>
      </c>
      <c r="P7" s="146">
        <v>-22.20469984</v>
      </c>
      <c r="Q7" s="146">
        <v>-36.414777560000019</v>
      </c>
      <c r="R7" s="146">
        <v>-38.143347359999993</v>
      </c>
      <c r="S7" s="146">
        <v>-37.067802969999995</v>
      </c>
      <c r="T7" s="146">
        <v>-38.634279860000014</v>
      </c>
      <c r="U7" s="146">
        <v>-37.943466419999979</v>
      </c>
      <c r="V7" s="146">
        <v>-34.268244949999996</v>
      </c>
      <c r="W7" s="146">
        <v>-36.682497040000001</v>
      </c>
      <c r="X7" s="146">
        <v>-36.566126309999959</v>
      </c>
      <c r="Y7" s="146">
        <v>-37.412477270000039</v>
      </c>
      <c r="Z7" s="146">
        <v>-35.876429919999978</v>
      </c>
      <c r="AA7" s="146">
        <v>-37.484579910000001</v>
      </c>
      <c r="AB7" s="146">
        <v>-39.213442329999985</v>
      </c>
      <c r="AC7" s="146">
        <v>-39.076208950000009</v>
      </c>
      <c r="AD7" s="146">
        <v>-35.796349709999987</v>
      </c>
      <c r="AE7" s="146">
        <v>-39.960248690000007</v>
      </c>
      <c r="AF7" s="146">
        <v>-40.537376589999987</v>
      </c>
      <c r="AG7" s="146">
        <v>-40.951622819999997</v>
      </c>
      <c r="AI7" s="146">
        <v>-109.78620364000001</v>
      </c>
      <c r="AJ7" s="146">
        <v>-147.91379419999998</v>
      </c>
      <c r="AK7" s="146">
        <v>-146.53753053999998</v>
      </c>
      <c r="AL7" s="146">
        <v>-151.57058089999998</v>
      </c>
    </row>
    <row r="8" spans="1:38">
      <c r="B8" s="296" t="s">
        <v>103</v>
      </c>
      <c r="C8" s="297" t="s">
        <v>336</v>
      </c>
      <c r="D8" s="297" t="s">
        <v>336</v>
      </c>
      <c r="E8" s="297" t="s">
        <v>336</v>
      </c>
      <c r="F8" s="297" t="s">
        <v>336</v>
      </c>
      <c r="G8" s="297" t="s">
        <v>336</v>
      </c>
      <c r="H8" s="297" t="s">
        <v>336</v>
      </c>
      <c r="I8" s="297" t="s">
        <v>336</v>
      </c>
      <c r="J8" s="297" t="s">
        <v>336</v>
      </c>
      <c r="K8" s="298">
        <v>338.61771001</v>
      </c>
      <c r="L8" s="298">
        <v>356.13438965000012</v>
      </c>
      <c r="M8" s="298">
        <v>350.94529411999952</v>
      </c>
      <c r="N8" s="298">
        <v>375.92525505999981</v>
      </c>
      <c r="O8" s="298">
        <v>408.71152398000004</v>
      </c>
      <c r="P8" s="298">
        <v>576.90698062000047</v>
      </c>
      <c r="Q8" s="298">
        <v>816.68334630999959</v>
      </c>
      <c r="R8" s="298">
        <v>848.50753834000056</v>
      </c>
      <c r="S8" s="298">
        <v>902.3801697800003</v>
      </c>
      <c r="T8" s="298">
        <v>910.47255754998446</v>
      </c>
      <c r="U8" s="298">
        <v>905.23647253001479</v>
      </c>
      <c r="V8" s="298">
        <v>845.14093029999844</v>
      </c>
      <c r="W8" s="298">
        <v>954.42228289000127</v>
      </c>
      <c r="X8" s="298">
        <v>932.42418522999981</v>
      </c>
      <c r="Y8" s="298">
        <v>940.40707884999767</v>
      </c>
      <c r="Z8" s="298">
        <v>905.68607525000175</v>
      </c>
      <c r="AA8" s="298">
        <v>990.71494344999962</v>
      </c>
      <c r="AB8" s="298">
        <v>977.00212125000064</v>
      </c>
      <c r="AC8" s="298">
        <v>938.27857173000109</v>
      </c>
      <c r="AD8" s="298">
        <v>895.37815642999794</v>
      </c>
      <c r="AE8" s="298">
        <v>1040.1217905799999</v>
      </c>
      <c r="AF8" s="298">
        <v>1005.3398492200006</v>
      </c>
      <c r="AG8" s="298">
        <v>1005.9151693699989</v>
      </c>
      <c r="AI8" s="298">
        <v>2650.809389250001</v>
      </c>
      <c r="AJ8" s="298">
        <v>3563.2301301599982</v>
      </c>
      <c r="AK8" s="298">
        <v>3732.9396222200003</v>
      </c>
      <c r="AL8" s="298">
        <v>3801.3737928599994</v>
      </c>
    </row>
    <row r="9" spans="1:38">
      <c r="B9" s="299" t="s">
        <v>104</v>
      </c>
      <c r="C9" s="300" t="s">
        <v>336</v>
      </c>
      <c r="D9" s="300" t="s">
        <v>336</v>
      </c>
      <c r="E9" s="300" t="s">
        <v>336</v>
      </c>
      <c r="F9" s="300" t="s">
        <v>336</v>
      </c>
      <c r="G9" s="300" t="s">
        <v>336</v>
      </c>
      <c r="H9" s="300" t="s">
        <v>336</v>
      </c>
      <c r="I9" s="300" t="s">
        <v>336</v>
      </c>
      <c r="J9" s="300" t="s">
        <v>336</v>
      </c>
      <c r="K9" s="301">
        <v>-126.34224679000002</v>
      </c>
      <c r="L9" s="301">
        <v>-149.22735954000004</v>
      </c>
      <c r="M9" s="301">
        <v>-140.22713574380001</v>
      </c>
      <c r="N9" s="301">
        <v>-159.31322151999981</v>
      </c>
      <c r="O9" s="301">
        <v>-147.5082237899</v>
      </c>
      <c r="P9" s="301">
        <v>-212.03024742000008</v>
      </c>
      <c r="Q9" s="301">
        <v>-279.11499978999996</v>
      </c>
      <c r="R9" s="301">
        <v>-351.89354397999989</v>
      </c>
      <c r="S9" s="301">
        <v>-251.39403449</v>
      </c>
      <c r="T9" s="301">
        <v>-340.43389861999958</v>
      </c>
      <c r="U9" s="301">
        <v>-329.50778116000021</v>
      </c>
      <c r="V9" s="301">
        <v>-366.56084193000032</v>
      </c>
      <c r="W9" s="301">
        <v>-279.88370755999983</v>
      </c>
      <c r="X9" s="301">
        <v>-364.18589553999971</v>
      </c>
      <c r="Y9" s="301">
        <v>-303.16291234000039</v>
      </c>
      <c r="Z9" s="301">
        <v>-327.16842887999945</v>
      </c>
      <c r="AA9" s="301">
        <v>-264.17108714999995</v>
      </c>
      <c r="AB9" s="301">
        <v>-339.31923990000007</v>
      </c>
      <c r="AC9" s="301">
        <v>-314.43289907000019</v>
      </c>
      <c r="AD9" s="301">
        <v>-325.77668925000057</v>
      </c>
      <c r="AE9" s="301">
        <v>-287.68369868000002</v>
      </c>
      <c r="AF9" s="301">
        <v>-356.15637869</v>
      </c>
      <c r="AG9" s="301">
        <v>-329.36596935999978</v>
      </c>
      <c r="AI9" s="301">
        <v>-990.54701497989993</v>
      </c>
      <c r="AJ9" s="301">
        <v>-1287.8965562000001</v>
      </c>
      <c r="AK9" s="301">
        <v>-1274.4009443199993</v>
      </c>
      <c r="AL9" s="301">
        <v>-1243.6999153700008</v>
      </c>
    </row>
    <row r="10" spans="1:38">
      <c r="B10" s="147" t="s">
        <v>105</v>
      </c>
      <c r="C10" s="302" t="s">
        <v>336</v>
      </c>
      <c r="D10" s="302" t="s">
        <v>336</v>
      </c>
      <c r="E10" s="302" t="s">
        <v>336</v>
      </c>
      <c r="F10" s="302" t="s">
        <v>336</v>
      </c>
      <c r="G10" s="302" t="s">
        <v>336</v>
      </c>
      <c r="H10" s="302" t="s">
        <v>336</v>
      </c>
      <c r="I10" s="302" t="s">
        <v>336</v>
      </c>
      <c r="J10" s="302" t="s">
        <v>336</v>
      </c>
      <c r="K10" s="149">
        <v>-99.711858200000023</v>
      </c>
      <c r="L10" s="149">
        <v>-128.88365039000001</v>
      </c>
      <c r="M10" s="149">
        <v>-115.81540860999999</v>
      </c>
      <c r="N10" s="149">
        <v>-126.64645229999988</v>
      </c>
      <c r="O10" s="149">
        <v>-117.48281833999999</v>
      </c>
      <c r="P10" s="149">
        <v>-166.3274924700001</v>
      </c>
      <c r="Q10" s="149">
        <v>-216.48601005999996</v>
      </c>
      <c r="R10" s="149">
        <v>-255.85279638999998</v>
      </c>
      <c r="S10" s="149">
        <v>-179.12100237999999</v>
      </c>
      <c r="T10" s="149">
        <v>-246.12139621999961</v>
      </c>
      <c r="U10" s="149">
        <v>-233.48886121000015</v>
      </c>
      <c r="V10" s="149">
        <v>-248.72010430000034</v>
      </c>
      <c r="W10" s="149">
        <v>-199.35123995999984</v>
      </c>
      <c r="X10" s="149">
        <v>-268.16724759999965</v>
      </c>
      <c r="Y10" s="149">
        <v>-216.11082515000038</v>
      </c>
      <c r="Z10" s="149">
        <v>-231.65556225</v>
      </c>
      <c r="AA10" s="149">
        <v>-182.78772991999995</v>
      </c>
      <c r="AB10" s="149">
        <v>-233.33448497000001</v>
      </c>
      <c r="AC10" s="149">
        <v>-205.3696912000002</v>
      </c>
      <c r="AD10" s="149">
        <v>-213.01521014000059</v>
      </c>
      <c r="AE10" s="149">
        <v>-186.30004634000002</v>
      </c>
      <c r="AF10" s="149">
        <v>-225.53765363999995</v>
      </c>
      <c r="AG10" s="149">
        <v>-203.4557350299998</v>
      </c>
      <c r="AI10" s="149">
        <v>-756.14911726000003</v>
      </c>
      <c r="AJ10" s="149">
        <v>-907.4513641100001</v>
      </c>
      <c r="AK10" s="149">
        <v>-915.2848749599998</v>
      </c>
      <c r="AL10" s="149">
        <v>-834.50711623000075</v>
      </c>
    </row>
    <row r="11" spans="1:38">
      <c r="B11" s="150" t="s">
        <v>106</v>
      </c>
      <c r="C11" s="303" t="s">
        <v>336</v>
      </c>
      <c r="D11" s="303" t="s">
        <v>336</v>
      </c>
      <c r="E11" s="303" t="s">
        <v>336</v>
      </c>
      <c r="F11" s="303" t="s">
        <v>336</v>
      </c>
      <c r="G11" s="303" t="s">
        <v>336</v>
      </c>
      <c r="H11" s="303" t="s">
        <v>336</v>
      </c>
      <c r="I11" s="303" t="s">
        <v>336</v>
      </c>
      <c r="J11" s="303" t="s">
        <v>336</v>
      </c>
      <c r="K11" s="151">
        <v>-10.418528159999999</v>
      </c>
      <c r="L11" s="151">
        <v>-7.503025519999996</v>
      </c>
      <c r="M11" s="151">
        <v>-10.2382960655</v>
      </c>
      <c r="N11" s="151">
        <v>-12.486848000000004</v>
      </c>
      <c r="O11" s="151">
        <v>-12.455093000000002</v>
      </c>
      <c r="P11" s="151">
        <v>-19.260709039999998</v>
      </c>
      <c r="Q11" s="151">
        <v>-28.082623929999997</v>
      </c>
      <c r="R11" s="151">
        <v>-34.212705819999996</v>
      </c>
      <c r="S11" s="151">
        <v>-24.76403638</v>
      </c>
      <c r="T11" s="151">
        <v>-29.105092470000002</v>
      </c>
      <c r="U11" s="151">
        <v>-29.983603420000001</v>
      </c>
      <c r="V11" s="151">
        <v>-35.354849369999982</v>
      </c>
      <c r="W11" s="151">
        <v>-25.156262980000005</v>
      </c>
      <c r="X11" s="151">
        <v>-30.920178980000006</v>
      </c>
      <c r="Y11" s="151">
        <v>-33.433902920000008</v>
      </c>
      <c r="Z11" s="151">
        <v>-25.038715059999987</v>
      </c>
      <c r="AA11" s="151">
        <v>-24.328090209999999</v>
      </c>
      <c r="AB11" s="151">
        <v>-29.971936329999995</v>
      </c>
      <c r="AC11" s="151">
        <v>-30.650377459999994</v>
      </c>
      <c r="AD11" s="151">
        <v>-35.525615269999989</v>
      </c>
      <c r="AE11" s="151">
        <v>-27.966892489999999</v>
      </c>
      <c r="AF11" s="151">
        <v>-36.841984339999989</v>
      </c>
      <c r="AG11" s="151">
        <v>-37.673636009999996</v>
      </c>
      <c r="AI11" s="151">
        <v>-94.011131789999993</v>
      </c>
      <c r="AJ11" s="151">
        <v>-119.20758163999999</v>
      </c>
      <c r="AK11" s="151">
        <v>-114.54905994000001</v>
      </c>
      <c r="AL11" s="151">
        <v>-120.47601926999998</v>
      </c>
    </row>
    <row r="12" spans="1:38">
      <c r="B12" s="150" t="s">
        <v>107</v>
      </c>
      <c r="C12" s="303" t="s">
        <v>336</v>
      </c>
      <c r="D12" s="303" t="s">
        <v>336</v>
      </c>
      <c r="E12" s="303" t="s">
        <v>336</v>
      </c>
      <c r="F12" s="303" t="s">
        <v>336</v>
      </c>
      <c r="G12" s="303" t="s">
        <v>336</v>
      </c>
      <c r="H12" s="303" t="s">
        <v>336</v>
      </c>
      <c r="I12" s="303" t="s">
        <v>336</v>
      </c>
      <c r="J12" s="303" t="s">
        <v>336</v>
      </c>
      <c r="K12" s="151">
        <v>-7.6337203600000008</v>
      </c>
      <c r="L12" s="151">
        <v>-5.9688824099999964</v>
      </c>
      <c r="M12" s="151">
        <v>-5.8405262599999999</v>
      </c>
      <c r="N12" s="151">
        <v>-5.8146302100000016</v>
      </c>
      <c r="O12" s="151">
        <v>-7.5145724499000011</v>
      </c>
      <c r="P12" s="151">
        <v>-10.993523079999999</v>
      </c>
      <c r="Q12" s="151">
        <v>-4.6450934500000045</v>
      </c>
      <c r="R12" s="151">
        <v>-15.491099299999991</v>
      </c>
      <c r="S12" s="151">
        <v>-20.323513420000008</v>
      </c>
      <c r="T12" s="151">
        <v>-21.376632999999988</v>
      </c>
      <c r="U12" s="151">
        <v>-19.135272090000008</v>
      </c>
      <c r="V12" s="151">
        <v>-27.89071384999999</v>
      </c>
      <c r="W12" s="151">
        <v>-15.457269019999988</v>
      </c>
      <c r="X12" s="151">
        <v>-20.22988156000002</v>
      </c>
      <c r="Y12" s="151">
        <v>-15.635794370000006</v>
      </c>
      <c r="Z12" s="151">
        <v>-18.647383949999956</v>
      </c>
      <c r="AA12" s="151">
        <v>-17.607866770000001</v>
      </c>
      <c r="AB12" s="151">
        <v>-21.268541169999992</v>
      </c>
      <c r="AC12" s="151">
        <v>-13.339145040000012</v>
      </c>
      <c r="AD12" s="151">
        <v>-17.616904129999959</v>
      </c>
      <c r="AE12" s="151">
        <v>-17.752548139999998</v>
      </c>
      <c r="AF12" s="151">
        <v>-21.204613330000019</v>
      </c>
      <c r="AG12" s="151">
        <v>-19.170568799999948</v>
      </c>
      <c r="AI12" s="151">
        <v>-38.644288279899996</v>
      </c>
      <c r="AJ12" s="151">
        <v>-88.726132359999994</v>
      </c>
      <c r="AK12" s="151">
        <v>-69.97032889999997</v>
      </c>
      <c r="AL12" s="151">
        <v>-69.832457109999964</v>
      </c>
    </row>
    <row r="13" spans="1:38">
      <c r="B13" s="150" t="s">
        <v>108</v>
      </c>
      <c r="C13" s="303" t="s">
        <v>336</v>
      </c>
      <c r="D13" s="303" t="s">
        <v>336</v>
      </c>
      <c r="E13" s="303" t="s">
        <v>336</v>
      </c>
      <c r="F13" s="303" t="s">
        <v>336</v>
      </c>
      <c r="G13" s="303" t="s">
        <v>336</v>
      </c>
      <c r="H13" s="303" t="s">
        <v>336</v>
      </c>
      <c r="I13" s="303" t="s">
        <v>336</v>
      </c>
      <c r="J13" s="303" t="s">
        <v>336</v>
      </c>
      <c r="K13" s="151">
        <v>-8.5781400699999999</v>
      </c>
      <c r="L13" s="151">
        <v>-6.8718012199999983</v>
      </c>
      <c r="M13" s="151">
        <v>-8.3329048083000039</v>
      </c>
      <c r="N13" s="151">
        <v>-14.365291009999996</v>
      </c>
      <c r="O13" s="151">
        <v>-10.055739999999997</v>
      </c>
      <c r="P13" s="151">
        <v>-15.448522830000005</v>
      </c>
      <c r="Q13" s="151">
        <v>-29.901272350000006</v>
      </c>
      <c r="R13" s="151">
        <v>-46.33694246999999</v>
      </c>
      <c r="S13" s="151">
        <v>-27.185482310000001</v>
      </c>
      <c r="T13" s="151">
        <v>-43.858985729999986</v>
      </c>
      <c r="U13" s="151">
        <v>-46.90004444000003</v>
      </c>
      <c r="V13" s="151">
        <v>-54.59517440999997</v>
      </c>
      <c r="W13" s="151">
        <v>-39.918935600000012</v>
      </c>
      <c r="X13" s="151">
        <v>-44.86858740000001</v>
      </c>
      <c r="Y13" s="151">
        <v>-37.982389899999987</v>
      </c>
      <c r="Z13" s="151">
        <v>-51.826767619999544</v>
      </c>
      <c r="AA13" s="151">
        <v>-39.447400249999994</v>
      </c>
      <c r="AB13" s="151">
        <v>-54.744277430000018</v>
      </c>
      <c r="AC13" s="151">
        <v>-65.073685369999993</v>
      </c>
      <c r="AD13" s="151">
        <v>-59.618959709999899</v>
      </c>
      <c r="AE13" s="151">
        <v>-55.664211710000004</v>
      </c>
      <c r="AF13" s="151">
        <v>-72.572127379999969</v>
      </c>
      <c r="AG13" s="151">
        <v>-69.066029520000001</v>
      </c>
      <c r="AI13" s="151">
        <v>-101.74247765</v>
      </c>
      <c r="AJ13" s="151">
        <v>-172.53968688999998</v>
      </c>
      <c r="AK13" s="151">
        <v>-174.59668051999955</v>
      </c>
      <c r="AL13" s="151">
        <v>-218.88432275999992</v>
      </c>
    </row>
    <row r="14" spans="1:38">
      <c r="B14" s="296" t="s">
        <v>109</v>
      </c>
      <c r="C14" s="304" t="s">
        <v>336</v>
      </c>
      <c r="D14" s="304" t="s">
        <v>336</v>
      </c>
      <c r="E14" s="304" t="s">
        <v>336</v>
      </c>
      <c r="F14" s="304" t="s">
        <v>336</v>
      </c>
      <c r="G14" s="304" t="s">
        <v>336</v>
      </c>
      <c r="H14" s="304" t="s">
        <v>336</v>
      </c>
      <c r="I14" s="304" t="s">
        <v>336</v>
      </c>
      <c r="J14" s="304" t="s">
        <v>336</v>
      </c>
      <c r="K14" s="305">
        <v>212.27546321999998</v>
      </c>
      <c r="L14" s="305">
        <v>206.90703011000008</v>
      </c>
      <c r="M14" s="305">
        <v>210.71815837619951</v>
      </c>
      <c r="N14" s="305">
        <v>216.61203354000011</v>
      </c>
      <c r="O14" s="305">
        <v>261.20330019010004</v>
      </c>
      <c r="P14" s="305">
        <v>364.87673320000039</v>
      </c>
      <c r="Q14" s="305">
        <v>537.56834651999964</v>
      </c>
      <c r="R14" s="305">
        <v>496.61399436000079</v>
      </c>
      <c r="S14" s="305">
        <v>650.98613529000033</v>
      </c>
      <c r="T14" s="305">
        <v>570.03865892998488</v>
      </c>
      <c r="U14" s="305">
        <v>575.72869137001453</v>
      </c>
      <c r="V14" s="305">
        <v>478.58008836999812</v>
      </c>
      <c r="W14" s="305">
        <v>674.53857533000144</v>
      </c>
      <c r="X14" s="305">
        <v>568.2382896900001</v>
      </c>
      <c r="Y14" s="305">
        <v>637.24416650999729</v>
      </c>
      <c r="Z14" s="305">
        <v>578.51764637000224</v>
      </c>
      <c r="AA14" s="305">
        <v>726.54385629999967</v>
      </c>
      <c r="AB14" s="305">
        <v>637.68288135000057</v>
      </c>
      <c r="AC14" s="305">
        <v>623.8456726600009</v>
      </c>
      <c r="AD14" s="305">
        <v>569.60146717999737</v>
      </c>
      <c r="AE14" s="305">
        <v>752.4380918999999</v>
      </c>
      <c r="AF14" s="305">
        <v>649.18347053000059</v>
      </c>
      <c r="AG14" s="305">
        <v>676.54920000999914</v>
      </c>
      <c r="AI14" s="305">
        <v>1660.262374270101</v>
      </c>
      <c r="AJ14" s="305">
        <v>2275.3335739599979</v>
      </c>
      <c r="AK14" s="305">
        <v>2458.5386779000009</v>
      </c>
      <c r="AL14" s="305">
        <v>2557.6738774899986</v>
      </c>
    </row>
    <row r="15" spans="1:38">
      <c r="B15" s="306" t="s">
        <v>110</v>
      </c>
      <c r="C15" s="307" t="s">
        <v>336</v>
      </c>
      <c r="D15" s="307" t="s">
        <v>336</v>
      </c>
      <c r="E15" s="307" t="s">
        <v>336</v>
      </c>
      <c r="F15" s="307" t="s">
        <v>336</v>
      </c>
      <c r="G15" s="307" t="s">
        <v>336</v>
      </c>
      <c r="H15" s="307" t="s">
        <v>336</v>
      </c>
      <c r="I15" s="307" t="s">
        <v>336</v>
      </c>
      <c r="J15" s="307" t="s">
        <v>336</v>
      </c>
      <c r="K15" s="308">
        <v>-32.166872359999999</v>
      </c>
      <c r="L15" s="308">
        <v>-42.459464920000016</v>
      </c>
      <c r="M15" s="308">
        <v>-32.125604779999975</v>
      </c>
      <c r="N15" s="308">
        <v>-58.221676779999967</v>
      </c>
      <c r="O15" s="308">
        <v>-36.639754999999994</v>
      </c>
      <c r="P15" s="308">
        <v>-69.235662579999996</v>
      </c>
      <c r="Q15" s="308">
        <v>-37.709952239999964</v>
      </c>
      <c r="R15" s="308">
        <v>-159.33250420000005</v>
      </c>
      <c r="S15" s="308">
        <v>-109.15367180000001</v>
      </c>
      <c r="T15" s="308">
        <v>-117.98462953000001</v>
      </c>
      <c r="U15" s="308">
        <v>-91.345498349999957</v>
      </c>
      <c r="V15" s="308">
        <v>-113.77520799999996</v>
      </c>
      <c r="W15" s="308">
        <v>-122.27754499</v>
      </c>
      <c r="X15" s="308">
        <v>-105.45078934000003</v>
      </c>
      <c r="Y15" s="308">
        <v>-130.51435171999992</v>
      </c>
      <c r="Z15" s="308">
        <v>-106.05802552000003</v>
      </c>
      <c r="AA15" s="308">
        <v>-151.55915087</v>
      </c>
      <c r="AB15" s="308">
        <v>-106.06792892000001</v>
      </c>
      <c r="AC15" s="308">
        <v>-114.01335835999997</v>
      </c>
      <c r="AD15" s="308">
        <v>-97.532569910000063</v>
      </c>
      <c r="AE15" s="308">
        <v>-150.11949031</v>
      </c>
      <c r="AF15" s="308">
        <v>-91.817140170000016</v>
      </c>
      <c r="AG15" s="308">
        <v>-100.22023206</v>
      </c>
      <c r="AI15" s="308">
        <v>-302.91787402</v>
      </c>
      <c r="AJ15" s="308">
        <v>-432.25900767999991</v>
      </c>
      <c r="AK15" s="308">
        <v>-464.30071156999998</v>
      </c>
      <c r="AL15" s="308">
        <v>-469.17300806000009</v>
      </c>
    </row>
    <row r="16" spans="1:38">
      <c r="B16" s="152" t="s">
        <v>111</v>
      </c>
      <c r="C16" s="295" t="s">
        <v>336</v>
      </c>
      <c r="D16" s="295" t="s">
        <v>336</v>
      </c>
      <c r="E16" s="295" t="s">
        <v>336</v>
      </c>
      <c r="F16" s="295" t="s">
        <v>336</v>
      </c>
      <c r="G16" s="295" t="s">
        <v>336</v>
      </c>
      <c r="H16" s="295" t="s">
        <v>336</v>
      </c>
      <c r="I16" s="295" t="s">
        <v>336</v>
      </c>
      <c r="J16" s="295" t="s">
        <v>336</v>
      </c>
      <c r="K16" s="146">
        <v>-11.551256639999998</v>
      </c>
      <c r="L16" s="146">
        <v>-29.351727100000012</v>
      </c>
      <c r="M16" s="146">
        <v>-14.810335349999981</v>
      </c>
      <c r="N16" s="146">
        <v>-29.709950879999994</v>
      </c>
      <c r="O16" s="146">
        <v>-15.497136999999997</v>
      </c>
      <c r="P16" s="146">
        <v>-46.787123999999991</v>
      </c>
      <c r="Q16" s="146">
        <v>7.9211429200000225</v>
      </c>
      <c r="R16" s="146">
        <v>-107.08086304000003</v>
      </c>
      <c r="S16" s="146">
        <v>-55.692032420000004</v>
      </c>
      <c r="T16" s="146">
        <v>-65.239284140000009</v>
      </c>
      <c r="U16" s="146">
        <v>-29.169023739999957</v>
      </c>
      <c r="V16" s="146">
        <v>-44.395121139999986</v>
      </c>
      <c r="W16" s="146">
        <v>-54.944803659999984</v>
      </c>
      <c r="X16" s="146">
        <v>-40.634600069999998</v>
      </c>
      <c r="Y16" s="146">
        <v>-54.529324259999996</v>
      </c>
      <c r="Z16" s="146">
        <v>-42.29485513000003</v>
      </c>
      <c r="AA16" s="146">
        <v>-52.547552579999994</v>
      </c>
      <c r="AB16" s="146">
        <v>-60.038212460000004</v>
      </c>
      <c r="AC16" s="146">
        <v>-41.231126629999991</v>
      </c>
      <c r="AD16" s="146">
        <v>-24.709147840000043</v>
      </c>
      <c r="AE16" s="146">
        <v>-52.134276830000005</v>
      </c>
      <c r="AF16" s="146">
        <v>-41.823038510000003</v>
      </c>
      <c r="AG16" s="146">
        <v>-29.440410190000037</v>
      </c>
      <c r="AI16" s="146">
        <v>-161.44398111999999</v>
      </c>
      <c r="AJ16" s="146">
        <v>-194.49546143999996</v>
      </c>
      <c r="AK16" s="146">
        <v>-192.40358312000001</v>
      </c>
      <c r="AL16" s="146">
        <v>-178.52603951000003</v>
      </c>
    </row>
    <row r="17" spans="2:38">
      <c r="B17" s="152" t="s">
        <v>112</v>
      </c>
      <c r="C17" s="295" t="s">
        <v>336</v>
      </c>
      <c r="D17" s="295" t="s">
        <v>336</v>
      </c>
      <c r="E17" s="295" t="s">
        <v>336</v>
      </c>
      <c r="F17" s="295" t="s">
        <v>336</v>
      </c>
      <c r="G17" s="295" t="s">
        <v>336</v>
      </c>
      <c r="H17" s="295" t="s">
        <v>336</v>
      </c>
      <c r="I17" s="295" t="s">
        <v>336</v>
      </c>
      <c r="J17" s="295" t="s">
        <v>336</v>
      </c>
      <c r="K17" s="146">
        <v>-20.615615719999997</v>
      </c>
      <c r="L17" s="146">
        <v>-13.107737820000008</v>
      </c>
      <c r="M17" s="146">
        <v>-17.315269429999994</v>
      </c>
      <c r="N17" s="146">
        <v>-28.511725899999995</v>
      </c>
      <c r="O17" s="146">
        <v>-21.142617999999999</v>
      </c>
      <c r="P17" s="146">
        <v>-22.448538580000005</v>
      </c>
      <c r="Q17" s="146">
        <v>-45.631095159999987</v>
      </c>
      <c r="R17" s="146">
        <v>-52.251641159999991</v>
      </c>
      <c r="S17" s="146">
        <v>-53.461639380000001</v>
      </c>
      <c r="T17" s="146">
        <v>-52.745345389999997</v>
      </c>
      <c r="U17" s="146">
        <v>-62.17647461</v>
      </c>
      <c r="V17" s="146">
        <v>-69.380086859999977</v>
      </c>
      <c r="W17" s="146">
        <v>-67.332741330000005</v>
      </c>
      <c r="X17" s="146">
        <v>-64.816189270000024</v>
      </c>
      <c r="Y17" s="146">
        <v>-75.985027459999941</v>
      </c>
      <c r="Z17" s="146">
        <v>-63.763170389999999</v>
      </c>
      <c r="AA17" s="146">
        <v>-99.011598289999995</v>
      </c>
      <c r="AB17" s="146">
        <v>-46.029716460000024</v>
      </c>
      <c r="AC17" s="146">
        <v>-72.782231729999978</v>
      </c>
      <c r="AD17" s="146">
        <v>-72.823422070000049</v>
      </c>
      <c r="AE17" s="146">
        <v>-97.985213479999999</v>
      </c>
      <c r="AF17" s="146">
        <v>-49.994101660000013</v>
      </c>
      <c r="AG17" s="146">
        <v>-70.779821869999978</v>
      </c>
      <c r="AI17" s="146">
        <v>-141.47389289999998</v>
      </c>
      <c r="AJ17" s="146">
        <v>-237.76354623999995</v>
      </c>
      <c r="AK17" s="146">
        <v>-271.89712844999997</v>
      </c>
      <c r="AL17" s="146">
        <v>-290.64696855000005</v>
      </c>
    </row>
    <row r="18" spans="2:38">
      <c r="B18" s="299" t="s">
        <v>113</v>
      </c>
      <c r="C18" s="300" t="s">
        <v>336</v>
      </c>
      <c r="D18" s="300" t="s">
        <v>336</v>
      </c>
      <c r="E18" s="300" t="s">
        <v>336</v>
      </c>
      <c r="F18" s="300" t="s">
        <v>336</v>
      </c>
      <c r="G18" s="300" t="s">
        <v>336</v>
      </c>
      <c r="H18" s="300" t="s">
        <v>336</v>
      </c>
      <c r="I18" s="300" t="s">
        <v>336</v>
      </c>
      <c r="J18" s="300" t="s">
        <v>336</v>
      </c>
      <c r="K18" s="301">
        <v>-36.051225610000003</v>
      </c>
      <c r="L18" s="301">
        <v>-36.802764450000012</v>
      </c>
      <c r="M18" s="301">
        <v>-45.840457499999985</v>
      </c>
      <c r="N18" s="301">
        <v>-46.18197422999998</v>
      </c>
      <c r="O18" s="301">
        <v>-38.69754807999999</v>
      </c>
      <c r="P18" s="301">
        <v>-70.994397889999988</v>
      </c>
      <c r="Q18" s="301">
        <v>-80.095265370000021</v>
      </c>
      <c r="R18" s="301">
        <v>-99.166272830000025</v>
      </c>
      <c r="S18" s="301">
        <v>-110.61934666000001</v>
      </c>
      <c r="T18" s="301">
        <v>-110.36907724999993</v>
      </c>
      <c r="U18" s="301">
        <v>-113.47396292000009</v>
      </c>
      <c r="V18" s="301">
        <v>-108.54829258999997</v>
      </c>
      <c r="W18" s="301">
        <v>-130.2140173306</v>
      </c>
      <c r="X18" s="301">
        <v>-112.14651943010021</v>
      </c>
      <c r="Y18" s="301">
        <v>-112.88499745299981</v>
      </c>
      <c r="Z18" s="301">
        <v>-110.70838424999997</v>
      </c>
      <c r="AA18" s="301">
        <v>-108.10224705999998</v>
      </c>
      <c r="AB18" s="301">
        <v>-129.05911383000003</v>
      </c>
      <c r="AC18" s="301">
        <v>-105.74865785999995</v>
      </c>
      <c r="AD18" s="301">
        <v>-115.44702085000006</v>
      </c>
      <c r="AE18" s="301">
        <v>-113.16375611000001</v>
      </c>
      <c r="AF18" s="301">
        <v>-125.25072343999994</v>
      </c>
      <c r="AG18" s="301">
        <v>-125.73120546000007</v>
      </c>
      <c r="AI18" s="301">
        <v>-288.95348417000002</v>
      </c>
      <c r="AJ18" s="301">
        <v>-443.01067941999997</v>
      </c>
      <c r="AK18" s="301">
        <v>-465.95391846370001</v>
      </c>
      <c r="AL18" s="301">
        <v>-458.35703960000001</v>
      </c>
    </row>
    <row r="19" spans="2:38">
      <c r="B19" s="152" t="s">
        <v>105</v>
      </c>
      <c r="C19" s="295" t="s">
        <v>336</v>
      </c>
      <c r="D19" s="295" t="s">
        <v>336</v>
      </c>
      <c r="E19" s="295" t="s">
        <v>336</v>
      </c>
      <c r="F19" s="295" t="s">
        <v>336</v>
      </c>
      <c r="G19" s="295" t="s">
        <v>336</v>
      </c>
      <c r="H19" s="295" t="s">
        <v>336</v>
      </c>
      <c r="I19" s="295" t="s">
        <v>336</v>
      </c>
      <c r="J19" s="295" t="s">
        <v>336</v>
      </c>
      <c r="K19" s="146">
        <v>-28.01819789</v>
      </c>
      <c r="L19" s="146">
        <v>-28.4391499</v>
      </c>
      <c r="M19" s="146">
        <v>-33.310283639999994</v>
      </c>
      <c r="N19" s="146">
        <v>-29.834043720000011</v>
      </c>
      <c r="O19" s="146">
        <v>-31.029799649999994</v>
      </c>
      <c r="P19" s="146">
        <v>-44.753096249999992</v>
      </c>
      <c r="Q19" s="146">
        <v>-46.280028909999984</v>
      </c>
      <c r="R19" s="146">
        <v>-65.027771560000019</v>
      </c>
      <c r="S19" s="146">
        <v>-72.512043329999997</v>
      </c>
      <c r="T19" s="146">
        <v>-83.142694639999931</v>
      </c>
      <c r="U19" s="146">
        <v>-78.387858100000074</v>
      </c>
      <c r="V19" s="146">
        <v>-66.594768080000961</v>
      </c>
      <c r="W19" s="146">
        <v>-82.672433400000003</v>
      </c>
      <c r="X19" s="146">
        <v>-90.884958539999971</v>
      </c>
      <c r="Y19" s="146">
        <v>-70.954247310000028</v>
      </c>
      <c r="Z19" s="146">
        <v>-65.591848220000003</v>
      </c>
      <c r="AA19" s="146">
        <v>-74.218914869999978</v>
      </c>
      <c r="AB19" s="146">
        <v>-75.887516470000023</v>
      </c>
      <c r="AC19" s="146">
        <v>-74.912395129999965</v>
      </c>
      <c r="AD19" s="146">
        <v>-67.836489179999091</v>
      </c>
      <c r="AE19" s="146">
        <v>-74.685312280000005</v>
      </c>
      <c r="AF19" s="146">
        <v>-87.557875429999967</v>
      </c>
      <c r="AG19" s="146">
        <v>-85.935861579999994</v>
      </c>
      <c r="AI19" s="146">
        <v>-187.09069636999999</v>
      </c>
      <c r="AJ19" s="146">
        <v>-300.63736415000096</v>
      </c>
      <c r="AK19" s="146">
        <v>-310.10348747</v>
      </c>
      <c r="AL19" s="146">
        <v>-292.85531564999906</v>
      </c>
    </row>
    <row r="20" spans="2:38">
      <c r="B20" s="152" t="s">
        <v>114</v>
      </c>
      <c r="C20" s="295" t="s">
        <v>336</v>
      </c>
      <c r="D20" s="295" t="s">
        <v>336</v>
      </c>
      <c r="E20" s="295" t="s">
        <v>336</v>
      </c>
      <c r="F20" s="295" t="s">
        <v>336</v>
      </c>
      <c r="G20" s="295" t="s">
        <v>336</v>
      </c>
      <c r="H20" s="295" t="s">
        <v>336</v>
      </c>
      <c r="I20" s="295" t="s">
        <v>336</v>
      </c>
      <c r="J20" s="295" t="s">
        <v>336</v>
      </c>
      <c r="K20" s="146">
        <v>-3.7619540399999996</v>
      </c>
      <c r="L20" s="146">
        <v>-4.2932594400000035</v>
      </c>
      <c r="M20" s="146">
        <v>-6.3276286999999947</v>
      </c>
      <c r="N20" s="146">
        <v>-8.3995410300000017</v>
      </c>
      <c r="O20" s="146">
        <v>-5.1769119999999997</v>
      </c>
      <c r="P20" s="146">
        <v>-20.456319119999996</v>
      </c>
      <c r="Q20" s="146">
        <v>-22.639095989999994</v>
      </c>
      <c r="R20" s="146">
        <v>-29.117471580000029</v>
      </c>
      <c r="S20" s="146">
        <v>-25.183802659999994</v>
      </c>
      <c r="T20" s="146">
        <v>-18.871794599999998</v>
      </c>
      <c r="U20" s="146">
        <v>-28.214731350000015</v>
      </c>
      <c r="V20" s="146">
        <v>-34.281599110000016</v>
      </c>
      <c r="W20" s="146">
        <v>-34.181545180000001</v>
      </c>
      <c r="X20" s="146">
        <v>-13.474653041699995</v>
      </c>
      <c r="Y20" s="146">
        <v>-33.269111219999999</v>
      </c>
      <c r="Z20" s="146">
        <v>-30.495355140000015</v>
      </c>
      <c r="AA20" s="146">
        <v>-28.949522290000001</v>
      </c>
      <c r="AB20" s="146">
        <v>-36.43220233000001</v>
      </c>
      <c r="AC20" s="146">
        <v>-18.870878769999976</v>
      </c>
      <c r="AD20" s="146">
        <v>-28.054894230000997</v>
      </c>
      <c r="AE20" s="146">
        <v>-28.814024739999997</v>
      </c>
      <c r="AF20" s="146">
        <v>-28.781768779999997</v>
      </c>
      <c r="AG20" s="146">
        <v>-28.982569270000006</v>
      </c>
      <c r="AI20" s="146">
        <v>-77.389798690000021</v>
      </c>
      <c r="AJ20" s="146">
        <v>-106.55192772000002</v>
      </c>
      <c r="AK20" s="146">
        <v>-111.42066458170001</v>
      </c>
      <c r="AL20" s="146">
        <v>-112.30749762000099</v>
      </c>
    </row>
    <row r="21" spans="2:38">
      <c r="B21" s="152" t="s">
        <v>107</v>
      </c>
      <c r="C21" s="295" t="s">
        <v>336</v>
      </c>
      <c r="D21" s="295" t="s">
        <v>336</v>
      </c>
      <c r="E21" s="295" t="s">
        <v>336</v>
      </c>
      <c r="F21" s="295" t="s">
        <v>336</v>
      </c>
      <c r="G21" s="295" t="s">
        <v>336</v>
      </c>
      <c r="H21" s="295" t="s">
        <v>336</v>
      </c>
      <c r="I21" s="295" t="s">
        <v>336</v>
      </c>
      <c r="J21" s="295" t="s">
        <v>336</v>
      </c>
      <c r="K21" s="146">
        <v>-0.82316997000000003</v>
      </c>
      <c r="L21" s="146">
        <v>-0.92428590000000044</v>
      </c>
      <c r="M21" s="146">
        <v>-1.0334526299999993</v>
      </c>
      <c r="N21" s="146">
        <v>-0.4307466299999998</v>
      </c>
      <c r="O21" s="146">
        <v>-0.49537400000000009</v>
      </c>
      <c r="P21" s="146">
        <v>-0.5096836400000001</v>
      </c>
      <c r="Q21" s="146">
        <v>-0.43259847999999979</v>
      </c>
      <c r="R21" s="146">
        <v>-1.0161849600000001</v>
      </c>
      <c r="S21" s="146">
        <v>-1.8493184200000004</v>
      </c>
      <c r="T21" s="146">
        <v>0.5384534000000003</v>
      </c>
      <c r="U21" s="146">
        <v>-0.97692531999999943</v>
      </c>
      <c r="V21" s="146">
        <v>7.6030283799999996</v>
      </c>
      <c r="W21" s="146">
        <v>-0.1496935800000001</v>
      </c>
      <c r="X21" s="146">
        <v>5.0809214612000018</v>
      </c>
      <c r="Y21" s="146">
        <v>0.29501845159999984</v>
      </c>
      <c r="Z21" s="146">
        <v>-1.940795099999999</v>
      </c>
      <c r="AA21" s="146">
        <v>-0.76208069000000001</v>
      </c>
      <c r="AB21" s="146">
        <v>-1.5934881700000001</v>
      </c>
      <c r="AC21" s="146">
        <v>-0.74983132999999969</v>
      </c>
      <c r="AD21" s="146">
        <v>-1.18276125</v>
      </c>
      <c r="AE21" s="146">
        <v>-0.87067267000000004</v>
      </c>
      <c r="AF21" s="146">
        <v>-0.89625413000000154</v>
      </c>
      <c r="AG21" s="146">
        <v>-1.7029279600000096</v>
      </c>
      <c r="AI21" s="146">
        <v>-2.4538410800000001</v>
      </c>
      <c r="AJ21" s="146">
        <v>5.3152380400000006</v>
      </c>
      <c r="AK21" s="146">
        <v>3.2854512328000025</v>
      </c>
      <c r="AL21" s="146">
        <v>-4.2881614399999997</v>
      </c>
    </row>
    <row r="22" spans="2:38">
      <c r="B22" s="152" t="s">
        <v>108</v>
      </c>
      <c r="C22" s="295" t="s">
        <v>336</v>
      </c>
      <c r="D22" s="295" t="s">
        <v>336</v>
      </c>
      <c r="E22" s="295" t="s">
        <v>336</v>
      </c>
      <c r="F22" s="295" t="s">
        <v>336</v>
      </c>
      <c r="G22" s="295" t="s">
        <v>336</v>
      </c>
      <c r="H22" s="295" t="s">
        <v>336</v>
      </c>
      <c r="I22" s="295" t="s">
        <v>336</v>
      </c>
      <c r="J22" s="295" t="s">
        <v>336</v>
      </c>
      <c r="K22" s="146">
        <v>-3.4479037100000056</v>
      </c>
      <c r="L22" s="146">
        <v>-3.1460692100000047</v>
      </c>
      <c r="M22" s="146">
        <v>-5.1690925300000066</v>
      </c>
      <c r="N22" s="146">
        <v>-7.517642849999981</v>
      </c>
      <c r="O22" s="146">
        <v>-1.9954624299999999</v>
      </c>
      <c r="P22" s="146">
        <v>-5.2752988799999976</v>
      </c>
      <c r="Q22" s="146">
        <v>-10.743541990000029</v>
      </c>
      <c r="R22" s="146">
        <v>-4.0048447299999701</v>
      </c>
      <c r="S22" s="146">
        <v>-11.074182250000002</v>
      </c>
      <c r="T22" s="146">
        <v>-8.8930414100000004</v>
      </c>
      <c r="U22" s="146">
        <v>-5.8944481499999988</v>
      </c>
      <c r="V22" s="146">
        <v>-15.274953779998999</v>
      </c>
      <c r="W22" s="146">
        <v>-13.210345170599997</v>
      </c>
      <c r="X22" s="146">
        <v>-12.867829309600257</v>
      </c>
      <c r="Y22" s="146">
        <v>-8.9566573745997786</v>
      </c>
      <c r="Z22" s="146">
        <v>-12.680385789999946</v>
      </c>
      <c r="AA22" s="146">
        <v>-4.1717292099999987</v>
      </c>
      <c r="AB22" s="146">
        <v>-15.145906860000002</v>
      </c>
      <c r="AC22" s="146">
        <v>-11.215552629999998</v>
      </c>
      <c r="AD22" s="146">
        <v>-18.372876189999999</v>
      </c>
      <c r="AE22" s="146">
        <v>-8.7937464199999997</v>
      </c>
      <c r="AF22" s="146">
        <v>-8.0148251000000013</v>
      </c>
      <c r="AG22" s="146">
        <v>-9.1098466499999944</v>
      </c>
      <c r="AI22" s="146">
        <v>-22.019148029999997</v>
      </c>
      <c r="AJ22" s="146">
        <v>-41.136625589998999</v>
      </c>
      <c r="AK22" s="146">
        <v>-47.715217644799978</v>
      </c>
      <c r="AL22" s="146">
        <v>-48.906064889999996</v>
      </c>
    </row>
    <row r="23" spans="2:38">
      <c r="B23" s="299" t="s">
        <v>115</v>
      </c>
      <c r="C23" s="300" t="s">
        <v>336</v>
      </c>
      <c r="D23" s="300" t="s">
        <v>336</v>
      </c>
      <c r="E23" s="300" t="s">
        <v>336</v>
      </c>
      <c r="F23" s="300" t="s">
        <v>336</v>
      </c>
      <c r="G23" s="300" t="s">
        <v>336</v>
      </c>
      <c r="H23" s="300" t="s">
        <v>336</v>
      </c>
      <c r="I23" s="300" t="s">
        <v>336</v>
      </c>
      <c r="J23" s="300" t="s">
        <v>336</v>
      </c>
      <c r="K23" s="301">
        <v>-1.4295290000000183E-2</v>
      </c>
      <c r="L23" s="301">
        <v>-1.1386534099999994</v>
      </c>
      <c r="M23" s="301">
        <v>-1.5995457299999982</v>
      </c>
      <c r="N23" s="301">
        <v>-10.625081079999998</v>
      </c>
      <c r="O23" s="301">
        <v>-3.1762600000000001</v>
      </c>
      <c r="P23" s="301">
        <v>-0.55651742999999954</v>
      </c>
      <c r="Q23" s="301">
        <v>6.329115939999995</v>
      </c>
      <c r="R23" s="301">
        <v>15.176230409999981</v>
      </c>
      <c r="S23" s="301">
        <v>-4.3703349500000028</v>
      </c>
      <c r="T23" s="301">
        <v>1.4535311400000053</v>
      </c>
      <c r="U23" s="301">
        <v>9.8388207099999914</v>
      </c>
      <c r="V23" s="301">
        <v>-7.0435660000008227E-2</v>
      </c>
      <c r="W23" s="301">
        <v>1.5573654999999871</v>
      </c>
      <c r="X23" s="301">
        <v>8.7446119999997407E-2</v>
      </c>
      <c r="Y23" s="301">
        <v>-9.1028378099999614</v>
      </c>
      <c r="Z23" s="301">
        <v>-17.54015457999996</v>
      </c>
      <c r="AA23" s="301">
        <v>-14.083003730000001</v>
      </c>
      <c r="AB23" s="301">
        <v>0.65760410999998964</v>
      </c>
      <c r="AC23" s="301">
        <v>-10.96950347999999</v>
      </c>
      <c r="AD23" s="301">
        <v>6.8388604699999789</v>
      </c>
      <c r="AE23" s="301">
        <v>-1.4260247699999959</v>
      </c>
      <c r="AF23" s="301">
        <v>-12.254488429999997</v>
      </c>
      <c r="AG23" s="301">
        <v>-14.931836069999989</v>
      </c>
      <c r="AI23" s="301">
        <v>17.772568919999976</v>
      </c>
      <c r="AJ23" s="301">
        <v>6.8515812399999856</v>
      </c>
      <c r="AK23" s="301">
        <v>-24.998180769999937</v>
      </c>
      <c r="AL23" s="301">
        <v>-17.556042630000022</v>
      </c>
    </row>
    <row r="24" spans="2:38">
      <c r="B24" s="152" t="s">
        <v>116</v>
      </c>
      <c r="C24" s="295" t="s">
        <v>336</v>
      </c>
      <c r="D24" s="295" t="s">
        <v>336</v>
      </c>
      <c r="E24" s="295" t="s">
        <v>336</v>
      </c>
      <c r="F24" s="295" t="s">
        <v>336</v>
      </c>
      <c r="G24" s="295" t="s">
        <v>336</v>
      </c>
      <c r="H24" s="295" t="s">
        <v>336</v>
      </c>
      <c r="I24" s="295" t="s">
        <v>336</v>
      </c>
      <c r="J24" s="295" t="s">
        <v>336</v>
      </c>
      <c r="K24" s="146">
        <v>9.2371120000000001E-2</v>
      </c>
      <c r="L24" s="146">
        <v>0.16426108000000003</v>
      </c>
      <c r="M24" s="146">
        <v>-0.15530188000000003</v>
      </c>
      <c r="N24" s="146">
        <v>-10.235496369999996</v>
      </c>
      <c r="O24" s="146">
        <v>-2.3067690000000001</v>
      </c>
      <c r="P24" s="146">
        <v>-2.2697826999999995</v>
      </c>
      <c r="Q24" s="146">
        <v>9.9235249999999553E-2</v>
      </c>
      <c r="R24" s="146">
        <v>-22.32617466200001</v>
      </c>
      <c r="S24" s="146">
        <v>-6.5382230500000009</v>
      </c>
      <c r="T24" s="146">
        <v>-6.4834222300000004</v>
      </c>
      <c r="U24" s="146">
        <v>4.7526507099999975</v>
      </c>
      <c r="V24" s="146">
        <v>-6.1405948500000029</v>
      </c>
      <c r="W24" s="146">
        <v>-6.305099069999998</v>
      </c>
      <c r="X24" s="146">
        <v>-4.4211335700000101</v>
      </c>
      <c r="Y24" s="146">
        <v>-12.383238559999993</v>
      </c>
      <c r="Z24" s="146">
        <v>-20.517965449999984</v>
      </c>
      <c r="AA24" s="146">
        <v>-15.657247760000001</v>
      </c>
      <c r="AB24" s="146">
        <v>-1.1784419000000117</v>
      </c>
      <c r="AC24" s="146">
        <v>-12.505572179999991</v>
      </c>
      <c r="AD24" s="146">
        <v>1.2312775499999802</v>
      </c>
      <c r="AE24" s="146">
        <v>-1.2773021799999973</v>
      </c>
      <c r="AF24" s="146">
        <v>-8.4801641299999915</v>
      </c>
      <c r="AG24" s="146">
        <v>-15.479104879999996</v>
      </c>
      <c r="AI24" s="146">
        <v>-26.80349111200001</v>
      </c>
      <c r="AJ24" s="146">
        <v>-14.409589420000007</v>
      </c>
      <c r="AK24" s="146">
        <v>-43.627436649999986</v>
      </c>
      <c r="AL24" s="146">
        <v>-28.109984290000025</v>
      </c>
    </row>
    <row r="25" spans="2:38">
      <c r="B25" s="152" t="s">
        <v>117</v>
      </c>
      <c r="C25" s="295" t="s">
        <v>336</v>
      </c>
      <c r="D25" s="295" t="s">
        <v>336</v>
      </c>
      <c r="E25" s="295" t="s">
        <v>336</v>
      </c>
      <c r="F25" s="295" t="s">
        <v>336</v>
      </c>
      <c r="G25" s="295" t="s">
        <v>336</v>
      </c>
      <c r="H25" s="295" t="s">
        <v>336</v>
      </c>
      <c r="I25" s="295" t="s">
        <v>336</v>
      </c>
      <c r="J25" s="295" t="s">
        <v>336</v>
      </c>
      <c r="K25" s="146">
        <v>-1.3499079500000002</v>
      </c>
      <c r="L25" s="146">
        <v>-1.7057889899999992</v>
      </c>
      <c r="M25" s="146">
        <v>-2.977183489999998</v>
      </c>
      <c r="N25" s="146">
        <v>-2.0837229399999986</v>
      </c>
      <c r="O25" s="146">
        <v>-1.6581430000000004</v>
      </c>
      <c r="P25" s="146">
        <v>-2.7264598799999997</v>
      </c>
      <c r="Q25" s="146">
        <v>-5.4801693800000022</v>
      </c>
      <c r="R25" s="146">
        <v>-3.9729846979999959</v>
      </c>
      <c r="S25" s="146">
        <v>-2.2622199600000004</v>
      </c>
      <c r="T25" s="146">
        <v>-0.22084831000000005</v>
      </c>
      <c r="U25" s="146">
        <v>-1.1482724000000002</v>
      </c>
      <c r="V25" s="146">
        <v>-0.9541582700000002</v>
      </c>
      <c r="W25" s="146">
        <v>-1.0619291299999998</v>
      </c>
      <c r="X25" s="146">
        <v>-0.8139492899999996</v>
      </c>
      <c r="Y25" s="146">
        <v>-0.94169591000000041</v>
      </c>
      <c r="Z25" s="146">
        <v>-0.70407620999999976</v>
      </c>
      <c r="AA25" s="146">
        <v>-1.4046749600000001</v>
      </c>
      <c r="AB25" s="146">
        <v>-1.85803063</v>
      </c>
      <c r="AC25" s="146">
        <v>-5.0671096499999999</v>
      </c>
      <c r="AD25" s="146">
        <v>-5.030452079999991</v>
      </c>
      <c r="AE25" s="146">
        <v>-1.04891695</v>
      </c>
      <c r="AF25" s="146">
        <v>-2.0992542599999995</v>
      </c>
      <c r="AG25" s="146">
        <v>-2.4625522800000001</v>
      </c>
      <c r="AI25" s="146">
        <v>-13.837756957999998</v>
      </c>
      <c r="AJ25" s="146">
        <v>-4.5854989400000008</v>
      </c>
      <c r="AK25" s="146">
        <v>-3.5216505399999996</v>
      </c>
      <c r="AL25" s="146">
        <v>-13.360267319999991</v>
      </c>
    </row>
    <row r="26" spans="2:38">
      <c r="B26" s="152" t="s">
        <v>118</v>
      </c>
      <c r="C26" s="295" t="s">
        <v>336</v>
      </c>
      <c r="D26" s="295" t="s">
        <v>336</v>
      </c>
      <c r="E26" s="295" t="s">
        <v>336</v>
      </c>
      <c r="F26" s="295" t="s">
        <v>336</v>
      </c>
      <c r="G26" s="295" t="s">
        <v>336</v>
      </c>
      <c r="H26" s="295" t="s">
        <v>336</v>
      </c>
      <c r="I26" s="295" t="s">
        <v>336</v>
      </c>
      <c r="J26" s="295" t="s">
        <v>336</v>
      </c>
      <c r="K26" s="146">
        <v>1.2432415400000001</v>
      </c>
      <c r="L26" s="146">
        <v>0.4028744999999998</v>
      </c>
      <c r="M26" s="146">
        <v>1.5329396400000004</v>
      </c>
      <c r="N26" s="146">
        <v>1.6941382299999992</v>
      </c>
      <c r="O26" s="146">
        <v>0.78865200000000013</v>
      </c>
      <c r="P26" s="146">
        <v>4.4397251499999992</v>
      </c>
      <c r="Q26" s="146">
        <v>11.710050069999998</v>
      </c>
      <c r="R26" s="146">
        <v>41.475389769999992</v>
      </c>
      <c r="S26" s="146">
        <v>4.4301080599999993</v>
      </c>
      <c r="T26" s="146">
        <v>8.1578016800000057</v>
      </c>
      <c r="U26" s="146">
        <v>6.2344423999999936</v>
      </c>
      <c r="V26" s="146">
        <v>7.0243174599999954</v>
      </c>
      <c r="W26" s="146">
        <v>8.9243936999999853</v>
      </c>
      <c r="X26" s="146">
        <v>5.3225289800000066</v>
      </c>
      <c r="Y26" s="146">
        <v>4.222096660000032</v>
      </c>
      <c r="Z26" s="146">
        <v>3.6818870800000241</v>
      </c>
      <c r="AA26" s="146">
        <v>2.9789189899999999</v>
      </c>
      <c r="AB26" s="146">
        <v>3.6940766400000005</v>
      </c>
      <c r="AC26" s="146">
        <v>6.6031783499999994</v>
      </c>
      <c r="AD26" s="146">
        <v>10.638034999999999</v>
      </c>
      <c r="AE26" s="146">
        <v>0.90019436000000153</v>
      </c>
      <c r="AF26" s="146">
        <v>-1.675070040000006</v>
      </c>
      <c r="AG26" s="146">
        <v>3.009821090000008</v>
      </c>
      <c r="AI26" s="146">
        <v>58.413816989999987</v>
      </c>
      <c r="AJ26" s="146">
        <v>25.846669599999995</v>
      </c>
      <c r="AK26" s="146">
        <v>22.150906420000048</v>
      </c>
      <c r="AL26" s="146">
        <v>23.914208979999998</v>
      </c>
    </row>
    <row r="27" spans="2:38">
      <c r="B27" s="299" t="s">
        <v>119</v>
      </c>
      <c r="C27" s="300" t="s">
        <v>336</v>
      </c>
      <c r="D27" s="300" t="s">
        <v>336</v>
      </c>
      <c r="E27" s="300" t="s">
        <v>336</v>
      </c>
      <c r="F27" s="300" t="s">
        <v>336</v>
      </c>
      <c r="G27" s="300" t="s">
        <v>336</v>
      </c>
      <c r="H27" s="300" t="s">
        <v>336</v>
      </c>
      <c r="I27" s="300" t="s">
        <v>336</v>
      </c>
      <c r="J27" s="300" t="s">
        <v>336</v>
      </c>
      <c r="K27" s="301">
        <v>2.91507607</v>
      </c>
      <c r="L27" s="301">
        <v>1.7213721299999993</v>
      </c>
      <c r="M27" s="301">
        <v>2.235609750000001</v>
      </c>
      <c r="N27" s="301">
        <v>1.4274009199999989</v>
      </c>
      <c r="O27" s="301">
        <v>2.3656711000000006</v>
      </c>
      <c r="P27" s="301">
        <v>3.3000098199999992</v>
      </c>
      <c r="Q27" s="301">
        <v>6.3556644300000009</v>
      </c>
      <c r="R27" s="301">
        <v>5.3746546500000001</v>
      </c>
      <c r="S27" s="301">
        <v>5.29364436</v>
      </c>
      <c r="T27" s="301">
        <v>6.6448036400000001</v>
      </c>
      <c r="U27" s="301">
        <v>3.552836000000001</v>
      </c>
      <c r="V27" s="301">
        <v>3.0169089999999983</v>
      </c>
      <c r="W27" s="301">
        <v>4.4457110000000002</v>
      </c>
      <c r="X27" s="301">
        <v>4.9545989999999991</v>
      </c>
      <c r="Y27" s="301">
        <v>6.5581162791999006</v>
      </c>
      <c r="Z27" s="301">
        <v>7.5944576255001</v>
      </c>
      <c r="AA27" s="301">
        <v>11.267991339999901</v>
      </c>
      <c r="AB27" s="301">
        <v>7.5687619300001003</v>
      </c>
      <c r="AC27" s="301">
        <v>12.364280369999999</v>
      </c>
      <c r="AD27" s="301">
        <v>7.6806860599999887</v>
      </c>
      <c r="AE27" s="301">
        <v>12.1103168</v>
      </c>
      <c r="AF27" s="301">
        <v>7.7792477200000008</v>
      </c>
      <c r="AG27" s="301">
        <v>14.456225509999996</v>
      </c>
      <c r="AI27" s="301">
        <v>17.396000000000001</v>
      </c>
      <c r="AJ27" s="301">
        <v>18.508192999999999</v>
      </c>
      <c r="AK27" s="301">
        <v>23.5528839047</v>
      </c>
      <c r="AL27" s="301">
        <v>38.881719699999991</v>
      </c>
    </row>
    <row r="28" spans="2:38">
      <c r="B28" s="296" t="s">
        <v>120</v>
      </c>
      <c r="C28" s="300" t="s">
        <v>336</v>
      </c>
      <c r="D28" s="300" t="s">
        <v>336</v>
      </c>
      <c r="E28" s="300" t="s">
        <v>336</v>
      </c>
      <c r="F28" s="300" t="s">
        <v>336</v>
      </c>
      <c r="G28" s="300" t="s">
        <v>336</v>
      </c>
      <c r="H28" s="300" t="s">
        <v>336</v>
      </c>
      <c r="I28" s="300" t="s">
        <v>336</v>
      </c>
      <c r="J28" s="300" t="s">
        <v>336</v>
      </c>
      <c r="K28" s="301">
        <v>146.95814602999997</v>
      </c>
      <c r="L28" s="301">
        <v>128.22751946000005</v>
      </c>
      <c r="M28" s="301">
        <v>133.38816011619951</v>
      </c>
      <c r="N28" s="301">
        <v>103.01070237000022</v>
      </c>
      <c r="O28" s="301">
        <v>185.05540821010007</v>
      </c>
      <c r="P28" s="301">
        <v>227.39016512000038</v>
      </c>
      <c r="Q28" s="301">
        <v>432.44790927999969</v>
      </c>
      <c r="R28" s="301">
        <v>258.66610239000045</v>
      </c>
      <c r="S28" s="301">
        <v>432.13642624000028</v>
      </c>
      <c r="T28" s="301">
        <v>349.78328692998497</v>
      </c>
      <c r="U28" s="301">
        <v>384.3008868100145</v>
      </c>
      <c r="V28" s="301">
        <v>259.20306111999821</v>
      </c>
      <c r="W28" s="301">
        <v>428.05008950940146</v>
      </c>
      <c r="X28" s="301">
        <v>355.6830260398998</v>
      </c>
      <c r="Y28" s="301">
        <v>391.30009580619748</v>
      </c>
      <c r="Z28" s="301">
        <v>351.80553964550239</v>
      </c>
      <c r="AA28" s="301">
        <v>464.0674459799996</v>
      </c>
      <c r="AB28" s="301">
        <v>410.78220464000066</v>
      </c>
      <c r="AC28" s="301">
        <v>405.47843333000094</v>
      </c>
      <c r="AD28" s="301">
        <v>371.14142294999738</v>
      </c>
      <c r="AE28" s="301">
        <v>499.83913750999989</v>
      </c>
      <c r="AF28" s="301">
        <v>427.64036621000071</v>
      </c>
      <c r="AG28" s="301">
        <v>450.12215192999884</v>
      </c>
      <c r="AI28" s="301">
        <v>1103.5595850001005</v>
      </c>
      <c r="AJ28" s="301">
        <v>1425.4236610999981</v>
      </c>
      <c r="AK28" s="301">
        <v>1526.8387510010011</v>
      </c>
      <c r="AL28" s="301">
        <v>1651.4695068999986</v>
      </c>
    </row>
    <row r="29" spans="2:38">
      <c r="B29" s="309" t="s">
        <v>121</v>
      </c>
      <c r="C29" s="303" t="s">
        <v>336</v>
      </c>
      <c r="D29" s="303" t="s">
        <v>336</v>
      </c>
      <c r="E29" s="303" t="s">
        <v>336</v>
      </c>
      <c r="F29" s="303" t="s">
        <v>336</v>
      </c>
      <c r="G29" s="303" t="s">
        <v>336</v>
      </c>
      <c r="H29" s="303" t="s">
        <v>336</v>
      </c>
      <c r="I29" s="303" t="s">
        <v>336</v>
      </c>
      <c r="J29" s="303" t="s">
        <v>336</v>
      </c>
      <c r="K29" s="151">
        <v>-28.708811200000003</v>
      </c>
      <c r="L29" s="151">
        <v>-36.478067239999987</v>
      </c>
      <c r="M29" s="151">
        <v>-33.552450794700036</v>
      </c>
      <c r="N29" s="151">
        <v>-37.530793810000006</v>
      </c>
      <c r="O29" s="151">
        <v>-45.860022729999997</v>
      </c>
      <c r="P29" s="151">
        <v>-67.292769039999968</v>
      </c>
      <c r="Q29" s="151">
        <v>-88.176474480000024</v>
      </c>
      <c r="R29" s="151">
        <v>-99.514822190000132</v>
      </c>
      <c r="S29" s="151">
        <v>-93.082080189999999</v>
      </c>
      <c r="T29" s="151">
        <v>-77.178610129999996</v>
      </c>
      <c r="U29" s="151">
        <v>-101.61483238000022</v>
      </c>
      <c r="V29" s="151">
        <v>-80.535741490000021</v>
      </c>
      <c r="W29" s="151">
        <v>-75.437998593099962</v>
      </c>
      <c r="X29" s="151">
        <v>-76.99002571230028</v>
      </c>
      <c r="Y29" s="151">
        <v>-83.143606719999582</v>
      </c>
      <c r="Z29" s="151">
        <v>-83.17691815250015</v>
      </c>
      <c r="AA29" s="151">
        <v>-68.207303770000067</v>
      </c>
      <c r="AB29" s="151">
        <v>-73.357544599999983</v>
      </c>
      <c r="AC29" s="151">
        <v>-71.546005220000097</v>
      </c>
      <c r="AD29" s="151">
        <v>-77.396677109998961</v>
      </c>
      <c r="AE29" s="151">
        <v>-68.202872469328298</v>
      </c>
      <c r="AF29" s="151">
        <v>-75.444942053742182</v>
      </c>
      <c r="AG29" s="151">
        <v>-75.777173152819614</v>
      </c>
      <c r="AI29" s="151">
        <v>-300.84408844000012</v>
      </c>
      <c r="AJ29" s="151">
        <v>-352.41126419000022</v>
      </c>
      <c r="AK29" s="151">
        <v>-318.74854917789997</v>
      </c>
      <c r="AL29" s="151">
        <v>-290.50753069999911</v>
      </c>
    </row>
    <row r="30" spans="2:38">
      <c r="B30" s="296" t="s">
        <v>122</v>
      </c>
      <c r="C30" s="300" t="s">
        <v>336</v>
      </c>
      <c r="D30" s="300" t="s">
        <v>336</v>
      </c>
      <c r="E30" s="300" t="s">
        <v>336</v>
      </c>
      <c r="F30" s="300" t="s">
        <v>336</v>
      </c>
      <c r="G30" s="300" t="s">
        <v>336</v>
      </c>
      <c r="H30" s="300" t="s">
        <v>336</v>
      </c>
      <c r="I30" s="300" t="s">
        <v>336</v>
      </c>
      <c r="J30" s="300" t="s">
        <v>336</v>
      </c>
      <c r="K30" s="301">
        <v>118.24933482999997</v>
      </c>
      <c r="L30" s="301">
        <v>91.749452220000066</v>
      </c>
      <c r="M30" s="301">
        <v>99.835709321499522</v>
      </c>
      <c r="N30" s="301">
        <v>65.479908560000169</v>
      </c>
      <c r="O30" s="301">
        <v>139.19538548010007</v>
      </c>
      <c r="P30" s="301">
        <v>160.09739608000041</v>
      </c>
      <c r="Q30" s="301">
        <v>344.27143479999972</v>
      </c>
      <c r="R30" s="301">
        <v>159.1512802000002</v>
      </c>
      <c r="S30" s="301">
        <v>339.05434605000028</v>
      </c>
      <c r="T30" s="301">
        <v>272.60467679998499</v>
      </c>
      <c r="U30" s="301">
        <v>282.68605443001428</v>
      </c>
      <c r="V30" s="301">
        <v>178.66731962999819</v>
      </c>
      <c r="W30" s="301">
        <v>352.6120909163015</v>
      </c>
      <c r="X30" s="301">
        <v>278.69300032759952</v>
      </c>
      <c r="Y30" s="301">
        <v>308.15648908619789</v>
      </c>
      <c r="Z30" s="301">
        <v>268.62862149300224</v>
      </c>
      <c r="AA30" s="301">
        <v>395.86014220999954</v>
      </c>
      <c r="AB30" s="301">
        <v>337.42466004000067</v>
      </c>
      <c r="AC30" s="301">
        <v>333.93242811000084</v>
      </c>
      <c r="AD30" s="301">
        <v>293.74474583999859</v>
      </c>
      <c r="AE30" s="301">
        <v>431.63626504067156</v>
      </c>
      <c r="AF30" s="301">
        <v>352.19542415625858</v>
      </c>
      <c r="AG30" s="301">
        <v>374.34497877717911</v>
      </c>
      <c r="AI30" s="301">
        <v>802.71549656010041</v>
      </c>
      <c r="AJ30" s="301">
        <v>1073.0123969099977</v>
      </c>
      <c r="AK30" s="301">
        <v>1208.0902018231011</v>
      </c>
      <c r="AL30" s="301">
        <v>1360.9619761999995</v>
      </c>
    </row>
    <row r="31" spans="2:38">
      <c r="B31" s="309" t="s">
        <v>123</v>
      </c>
      <c r="C31" s="303" t="s">
        <v>336</v>
      </c>
      <c r="D31" s="303" t="s">
        <v>336</v>
      </c>
      <c r="E31" s="303" t="s">
        <v>336</v>
      </c>
      <c r="F31" s="303" t="s">
        <v>336</v>
      </c>
      <c r="G31" s="303" t="s">
        <v>336</v>
      </c>
      <c r="H31" s="303" t="s">
        <v>336</v>
      </c>
      <c r="I31" s="303" t="s">
        <v>336</v>
      </c>
      <c r="J31" s="303" t="s">
        <v>336</v>
      </c>
      <c r="K31" s="151">
        <v>-2.91507607</v>
      </c>
      <c r="L31" s="151">
        <v>-1.7213721299999993</v>
      </c>
      <c r="M31" s="151">
        <v>-2.235609750000001</v>
      </c>
      <c r="N31" s="151">
        <v>-1.4274009199999989</v>
      </c>
      <c r="O31" s="151">
        <v>-2.3656711000000006</v>
      </c>
      <c r="P31" s="151">
        <v>-3.3000098199999992</v>
      </c>
      <c r="Q31" s="151">
        <v>-6.3556644300000009</v>
      </c>
      <c r="R31" s="151">
        <v>-5.3746546500000001</v>
      </c>
      <c r="S31" s="151">
        <v>-5.29364436</v>
      </c>
      <c r="T31" s="151">
        <v>-6.6448036399999992</v>
      </c>
      <c r="U31" s="151">
        <v>-3.552836000000001</v>
      </c>
      <c r="V31" s="151">
        <v>-3.0169089999999983</v>
      </c>
      <c r="W31" s="151">
        <v>-4.4457110000000002</v>
      </c>
      <c r="X31" s="151">
        <v>-4.9545989999999991</v>
      </c>
      <c r="Y31" s="151">
        <v>-6.5581162791999006</v>
      </c>
      <c r="Z31" s="151">
        <v>-7.5944576255001</v>
      </c>
      <c r="AA31" s="151">
        <v>-11.267991339999901</v>
      </c>
      <c r="AB31" s="151">
        <v>-7.5687619300000986</v>
      </c>
      <c r="AC31" s="151">
        <v>-12.364280369999999</v>
      </c>
      <c r="AD31" s="151">
        <v>-7.6806860599999993</v>
      </c>
      <c r="AE31" s="151">
        <v>-12.1103168</v>
      </c>
      <c r="AF31" s="151">
        <v>-7.7792477200000008</v>
      </c>
      <c r="AG31" s="151">
        <v>-14.456225509999996</v>
      </c>
      <c r="AI31" s="151">
        <v>-17.396000000000001</v>
      </c>
      <c r="AJ31" s="151">
        <v>-18.508192999999999</v>
      </c>
      <c r="AK31" s="151">
        <v>-23.5528839047</v>
      </c>
      <c r="AL31" s="151">
        <v>-38.881719699999998</v>
      </c>
    </row>
    <row r="32" spans="2:38">
      <c r="B32" s="309" t="s">
        <v>124</v>
      </c>
      <c r="C32" s="303" t="s">
        <v>336</v>
      </c>
      <c r="D32" s="303" t="s">
        <v>336</v>
      </c>
      <c r="E32" s="303" t="s">
        <v>336</v>
      </c>
      <c r="F32" s="303" t="s">
        <v>336</v>
      </c>
      <c r="G32" s="303" t="s">
        <v>336</v>
      </c>
      <c r="H32" s="303" t="s">
        <v>336</v>
      </c>
      <c r="I32" s="303" t="s">
        <v>336</v>
      </c>
      <c r="J32" s="303" t="s">
        <v>336</v>
      </c>
      <c r="K32" s="151">
        <v>-62.692159650000001</v>
      </c>
      <c r="L32" s="151">
        <v>-4.1179766699999831</v>
      </c>
      <c r="M32" s="151">
        <v>-18.286676841600013</v>
      </c>
      <c r="N32" s="151">
        <v>-10.610820660000016</v>
      </c>
      <c r="O32" s="151">
        <v>-6.3526970601000006</v>
      </c>
      <c r="P32" s="151">
        <v>-15.800320789999999</v>
      </c>
      <c r="Q32" s="151">
        <v>-45.447254939999979</v>
      </c>
      <c r="R32" s="151">
        <v>-13.277792599999998</v>
      </c>
      <c r="S32" s="151">
        <v>-0.74766756000000023</v>
      </c>
      <c r="T32" s="151">
        <v>-14.71398114</v>
      </c>
      <c r="U32" s="151">
        <v>-15.756950090000002</v>
      </c>
      <c r="V32" s="151">
        <v>-52.510151210000004</v>
      </c>
      <c r="W32" s="151">
        <v>-50.497208046299995</v>
      </c>
      <c r="X32" s="151">
        <v>-8.696587497600035</v>
      </c>
      <c r="Y32" s="151">
        <v>-25.309090476999891</v>
      </c>
      <c r="Z32" s="151">
        <v>-33.657603497500034</v>
      </c>
      <c r="AA32" s="151">
        <v>-0.43086939000000157</v>
      </c>
      <c r="AB32" s="151">
        <v>-0.71220315999999606</v>
      </c>
      <c r="AC32" s="151">
        <v>-29.540679290000007</v>
      </c>
      <c r="AD32" s="151">
        <v>21.492282409999998</v>
      </c>
      <c r="AE32" s="151">
        <v>-4.4583039000000007</v>
      </c>
      <c r="AF32" s="151">
        <v>-4.4245282999999791</v>
      </c>
      <c r="AG32" s="151">
        <v>-1.5969921100000199</v>
      </c>
      <c r="AI32" s="151">
        <v>-80.878065390099977</v>
      </c>
      <c r="AJ32" s="151">
        <v>-83.728750000000005</v>
      </c>
      <c r="AK32" s="151">
        <v>-118.16048951839996</v>
      </c>
      <c r="AL32" s="151">
        <v>-9.1914694300000086</v>
      </c>
    </row>
    <row r="33" spans="2:38">
      <c r="B33" s="296" t="s">
        <v>11</v>
      </c>
      <c r="C33" s="300" t="s">
        <v>336</v>
      </c>
      <c r="D33" s="300" t="s">
        <v>336</v>
      </c>
      <c r="E33" s="300" t="s">
        <v>336</v>
      </c>
      <c r="F33" s="300" t="s">
        <v>336</v>
      </c>
      <c r="G33" s="300" t="s">
        <v>336</v>
      </c>
      <c r="H33" s="300" t="s">
        <v>336</v>
      </c>
      <c r="I33" s="300" t="s">
        <v>336</v>
      </c>
      <c r="J33" s="300" t="s">
        <v>336</v>
      </c>
      <c r="K33" s="301">
        <v>52.642099109999968</v>
      </c>
      <c r="L33" s="301">
        <v>85.91010342000007</v>
      </c>
      <c r="M33" s="301">
        <v>79.313422729899514</v>
      </c>
      <c r="N33" s="301">
        <v>53.441686980000156</v>
      </c>
      <c r="O33" s="301">
        <v>130.47701732000004</v>
      </c>
      <c r="P33" s="301">
        <v>140.99706547000042</v>
      </c>
      <c r="Q33" s="301">
        <v>292.46851542999968</v>
      </c>
      <c r="R33" s="301">
        <v>140.49883295000029</v>
      </c>
      <c r="S33" s="301">
        <v>333.01303413000028</v>
      </c>
      <c r="T33" s="301">
        <v>251.24589201998521</v>
      </c>
      <c r="U33" s="301">
        <v>263.37626834001429</v>
      </c>
      <c r="V33" s="301">
        <v>123.14025941999819</v>
      </c>
      <c r="W33" s="301">
        <v>297.66917187000149</v>
      </c>
      <c r="X33" s="301">
        <v>265.04181382999951</v>
      </c>
      <c r="Y33" s="301">
        <v>276.28928232999812</v>
      </c>
      <c r="Z33" s="301">
        <v>227.3765603700021</v>
      </c>
      <c r="AA33" s="301">
        <v>384.16128147999962</v>
      </c>
      <c r="AB33" s="301">
        <v>329.14369495000057</v>
      </c>
      <c r="AC33" s="301">
        <v>292.02746845000081</v>
      </c>
      <c r="AD33" s="301">
        <v>307.55634218999842</v>
      </c>
      <c r="AE33" s="301">
        <v>415.06764434067156</v>
      </c>
      <c r="AF33" s="301">
        <v>339.99164813625862</v>
      </c>
      <c r="AG33" s="301">
        <v>358.29176115717917</v>
      </c>
      <c r="AI33" s="301">
        <v>704.44143117000044</v>
      </c>
      <c r="AJ33" s="301">
        <v>970.77545390999796</v>
      </c>
      <c r="AK33" s="301">
        <v>1066.3768284000012</v>
      </c>
      <c r="AL33" s="301">
        <v>1312.8887870699994</v>
      </c>
    </row>
    <row r="34" spans="2:38">
      <c r="B34" s="309" t="s">
        <v>125</v>
      </c>
      <c r="C34" s="303" t="s">
        <v>336</v>
      </c>
      <c r="D34" s="303" t="s">
        <v>336</v>
      </c>
      <c r="E34" s="303" t="s">
        <v>336</v>
      </c>
      <c r="F34" s="303" t="s">
        <v>336</v>
      </c>
      <c r="G34" s="303" t="s">
        <v>336</v>
      </c>
      <c r="H34" s="303" t="s">
        <v>336</v>
      </c>
      <c r="I34" s="303" t="s">
        <v>336</v>
      </c>
      <c r="J34" s="303" t="s">
        <v>336</v>
      </c>
      <c r="K34" s="151">
        <v>-35.750648030000001</v>
      </c>
      <c r="L34" s="151">
        <v>-36.197352789999989</v>
      </c>
      <c r="M34" s="151">
        <v>-39.209698170000003</v>
      </c>
      <c r="N34" s="151">
        <v>-38.664466669999989</v>
      </c>
      <c r="O34" s="151">
        <v>-45.149358140000004</v>
      </c>
      <c r="P34" s="151">
        <v>-82.67571903999999</v>
      </c>
      <c r="Q34" s="151">
        <v>-149.69661887000001</v>
      </c>
      <c r="R34" s="151">
        <v>-145.25241979800001</v>
      </c>
      <c r="S34" s="151">
        <v>-143.59949538000001</v>
      </c>
      <c r="T34" s="151">
        <v>-139.75554351</v>
      </c>
      <c r="U34" s="151">
        <v>-148.61143495000005</v>
      </c>
      <c r="V34" s="151">
        <v>-146.369012</v>
      </c>
      <c r="W34" s="151">
        <v>-138.30019806000001</v>
      </c>
      <c r="X34" s="151">
        <v>-132.35546719999991</v>
      </c>
      <c r="Y34" s="151">
        <v>-132.15093445000008</v>
      </c>
      <c r="Z34" s="151">
        <v>-131.77082073999998</v>
      </c>
      <c r="AA34" s="151">
        <v>-129.70881959000002</v>
      </c>
      <c r="AB34" s="151">
        <v>-129.91576233999996</v>
      </c>
      <c r="AC34" s="151">
        <v>-109.36741806999999</v>
      </c>
      <c r="AD34" s="151">
        <v>-112.02460821000005</v>
      </c>
      <c r="AE34" s="151">
        <v>-109.40472281999998</v>
      </c>
      <c r="AF34" s="151">
        <v>-109.71707488</v>
      </c>
      <c r="AG34" s="151">
        <v>-103.86214559999999</v>
      </c>
      <c r="AI34" s="151">
        <v>-422.77411584800001</v>
      </c>
      <c r="AJ34" s="151">
        <v>-578.33548584000005</v>
      </c>
      <c r="AK34" s="151">
        <v>-534.57742044999998</v>
      </c>
      <c r="AL34" s="151">
        <v>-481.01660821000002</v>
      </c>
    </row>
    <row r="35" spans="2:38">
      <c r="B35" s="309" t="s">
        <v>58</v>
      </c>
      <c r="C35" s="303" t="s">
        <v>336</v>
      </c>
      <c r="D35" s="303" t="s">
        <v>336</v>
      </c>
      <c r="E35" s="303" t="s">
        <v>336</v>
      </c>
      <c r="F35" s="303" t="s">
        <v>336</v>
      </c>
      <c r="G35" s="303" t="s">
        <v>336</v>
      </c>
      <c r="H35" s="303" t="s">
        <v>336</v>
      </c>
      <c r="I35" s="303" t="s">
        <v>336</v>
      </c>
      <c r="J35" s="303" t="s">
        <v>336</v>
      </c>
      <c r="K35" s="151">
        <v>-0.57436413000000175</v>
      </c>
      <c r="L35" s="151">
        <v>-1.2696358699999983</v>
      </c>
      <c r="M35" s="151">
        <v>-1.1956634000000159</v>
      </c>
      <c r="N35" s="151">
        <v>-0.54681008999998415</v>
      </c>
      <c r="O35" s="151">
        <v>0.24247631500002806</v>
      </c>
      <c r="P35" s="151">
        <v>-0.55226261499999596</v>
      </c>
      <c r="Q35" s="151">
        <v>0.34996744000008495</v>
      </c>
      <c r="R35" s="151">
        <v>-0.58442798000015317</v>
      </c>
      <c r="S35" s="151">
        <v>-4.2468129699999402</v>
      </c>
      <c r="T35" s="151">
        <v>-4.3839505300000337</v>
      </c>
      <c r="U35" s="151">
        <v>0.18761105000008094</v>
      </c>
      <c r="V35" s="151">
        <v>-5.8986555500002869</v>
      </c>
      <c r="W35" s="151">
        <v>-2.1542858700000509</v>
      </c>
      <c r="X35" s="151">
        <v>-1.6254686899996154</v>
      </c>
      <c r="Y35" s="151">
        <v>-0.81874273000031872</v>
      </c>
      <c r="Z35" s="151">
        <v>-2.2933060299998758</v>
      </c>
      <c r="AA35" s="151">
        <v>-8.2923584299999344</v>
      </c>
      <c r="AB35" s="151">
        <v>-1.1751118199999624</v>
      </c>
      <c r="AC35" s="151">
        <v>-1.0322342000002394</v>
      </c>
      <c r="AD35" s="151">
        <v>-1.2705079799998629</v>
      </c>
      <c r="AE35" s="151">
        <v>-1.03618937</v>
      </c>
      <c r="AF35" s="151">
        <v>-1.6031661699999995</v>
      </c>
      <c r="AG35" s="151">
        <v>-1.2040466900000006</v>
      </c>
      <c r="AI35" s="151">
        <v>-0.54424684000003609</v>
      </c>
      <c r="AJ35" s="151">
        <v>-14.34180800000018</v>
      </c>
      <c r="AK35" s="151">
        <v>-6.8918033199998607</v>
      </c>
      <c r="AL35" s="151">
        <v>-11.770212429999999</v>
      </c>
    </row>
    <row r="36" spans="2:38">
      <c r="B36" s="296" t="s">
        <v>12</v>
      </c>
      <c r="C36" s="300" t="s">
        <v>336</v>
      </c>
      <c r="D36" s="300" t="s">
        <v>336</v>
      </c>
      <c r="E36" s="300" t="s">
        <v>336</v>
      </c>
      <c r="F36" s="300" t="s">
        <v>336</v>
      </c>
      <c r="G36" s="300" t="s">
        <v>336</v>
      </c>
      <c r="H36" s="300" t="s">
        <v>336</v>
      </c>
      <c r="I36" s="300" t="s">
        <v>336</v>
      </c>
      <c r="J36" s="300" t="s">
        <v>336</v>
      </c>
      <c r="K36" s="301">
        <v>16.317086949999965</v>
      </c>
      <c r="L36" s="301">
        <v>48.4431147600001</v>
      </c>
      <c r="M36" s="301">
        <v>38.908061159899475</v>
      </c>
      <c r="N36" s="301">
        <v>14.230410220000181</v>
      </c>
      <c r="O36" s="301">
        <v>85.570135495000073</v>
      </c>
      <c r="P36" s="301">
        <v>57.769083815000435</v>
      </c>
      <c r="Q36" s="301">
        <v>143.12186399999976</v>
      </c>
      <c r="R36" s="301">
        <v>-5.3380148279998707</v>
      </c>
      <c r="S36" s="301">
        <v>185.16672578000032</v>
      </c>
      <c r="T36" s="301">
        <v>107.10639797998518</v>
      </c>
      <c r="U36" s="301">
        <v>114.95244444001433</v>
      </c>
      <c r="V36" s="301">
        <v>-29.127408130002095</v>
      </c>
      <c r="W36" s="301">
        <v>157.21468794000143</v>
      </c>
      <c r="X36" s="301">
        <v>131.06087793999998</v>
      </c>
      <c r="Y36" s="301">
        <v>143.31960514999773</v>
      </c>
      <c r="Z36" s="301">
        <v>93.312433600002237</v>
      </c>
      <c r="AA36" s="301">
        <v>246.16010345999968</v>
      </c>
      <c r="AB36" s="301">
        <v>198.05282079000065</v>
      </c>
      <c r="AC36" s="301">
        <v>181.62781618000059</v>
      </c>
      <c r="AD36" s="301">
        <v>194.26122599999837</v>
      </c>
      <c r="AE36" s="301">
        <v>304.62673215067161</v>
      </c>
      <c r="AF36" s="301">
        <v>228.67140708625857</v>
      </c>
      <c r="AG36" s="301">
        <v>253.22556886717916</v>
      </c>
      <c r="AI36" s="301">
        <v>281.12306848200041</v>
      </c>
      <c r="AJ36" s="301">
        <v>378.09816006999773</v>
      </c>
      <c r="AK36" s="301">
        <v>524.9076046300014</v>
      </c>
      <c r="AL36" s="301">
        <v>820.10196642999938</v>
      </c>
    </row>
    <row r="37" spans="2:38">
      <c r="B37" s="309" t="s">
        <v>126</v>
      </c>
      <c r="C37" s="303" t="s">
        <v>336</v>
      </c>
      <c r="D37" s="303" t="s">
        <v>336</v>
      </c>
      <c r="E37" s="303" t="s">
        <v>336</v>
      </c>
      <c r="F37" s="303" t="s">
        <v>336</v>
      </c>
      <c r="G37" s="303" t="s">
        <v>336</v>
      </c>
      <c r="H37" s="303" t="s">
        <v>336</v>
      </c>
      <c r="I37" s="303" t="s">
        <v>336</v>
      </c>
      <c r="J37" s="303" t="s">
        <v>336</v>
      </c>
      <c r="K37" s="151">
        <v>-34.467202109999995</v>
      </c>
      <c r="L37" s="151">
        <v>-37.357186050000017</v>
      </c>
      <c r="M37" s="151">
        <v>-36.732327080000012</v>
      </c>
      <c r="N37" s="151">
        <v>-45.967162430000023</v>
      </c>
      <c r="O37" s="151">
        <v>-33.693164619999997</v>
      </c>
      <c r="P37" s="151">
        <v>-75.574073260000006</v>
      </c>
      <c r="Q37" s="151">
        <v>-144.58419315999998</v>
      </c>
      <c r="R37" s="151">
        <v>-159.75317139000015</v>
      </c>
      <c r="S37" s="151">
        <v>-274.98373128999992</v>
      </c>
      <c r="T37" s="151">
        <v>-172.48547692999966</v>
      </c>
      <c r="U37" s="151">
        <v>-169.9538419200004</v>
      </c>
      <c r="V37" s="151">
        <v>-176.62792286000013</v>
      </c>
      <c r="W37" s="151">
        <v>-201.98901760000012</v>
      </c>
      <c r="X37" s="151">
        <v>-189.09531995999998</v>
      </c>
      <c r="Y37" s="151">
        <v>-160.02342864999991</v>
      </c>
      <c r="Z37" s="151">
        <v>-191.66917214999933</v>
      </c>
      <c r="AA37" s="151">
        <v>-149.19534415999999</v>
      </c>
      <c r="AB37" s="151">
        <v>-194.12926975999989</v>
      </c>
      <c r="AC37" s="151">
        <v>-143.31262635000019</v>
      </c>
      <c r="AD37" s="151">
        <v>-147.39409941000036</v>
      </c>
      <c r="AE37" s="151">
        <v>-171.17768571999989</v>
      </c>
      <c r="AF37" s="151">
        <v>-188.90329476000011</v>
      </c>
      <c r="AG37" s="151">
        <v>-182.62717449000002</v>
      </c>
      <c r="AI37" s="151">
        <v>-413.60460243000011</v>
      </c>
      <c r="AJ37" s="151">
        <v>-794.05097300000011</v>
      </c>
      <c r="AK37" s="151">
        <v>-742.77693835999935</v>
      </c>
      <c r="AL37" s="151">
        <v>-634.03133968000043</v>
      </c>
    </row>
    <row r="38" spans="2:38">
      <c r="B38" s="296" t="s">
        <v>13</v>
      </c>
      <c r="C38" s="300" t="s">
        <v>336</v>
      </c>
      <c r="D38" s="300" t="s">
        <v>336</v>
      </c>
      <c r="E38" s="300" t="s">
        <v>336</v>
      </c>
      <c r="F38" s="300" t="s">
        <v>336</v>
      </c>
      <c r="G38" s="300" t="s">
        <v>336</v>
      </c>
      <c r="H38" s="300" t="s">
        <v>336</v>
      </c>
      <c r="I38" s="300" t="s">
        <v>336</v>
      </c>
      <c r="J38" s="300" t="s">
        <v>336</v>
      </c>
      <c r="K38" s="301">
        <v>-18.150115160000031</v>
      </c>
      <c r="L38" s="301">
        <v>11.085928710000079</v>
      </c>
      <c r="M38" s="301">
        <v>2.1757340798994704</v>
      </c>
      <c r="N38" s="301">
        <v>-31.73675220999985</v>
      </c>
      <c r="O38" s="301">
        <v>51.876970875000076</v>
      </c>
      <c r="P38" s="301">
        <v>-17.80498944499957</v>
      </c>
      <c r="Q38" s="301">
        <v>-1.4623291600002091</v>
      </c>
      <c r="R38" s="301">
        <v>-165.09118621800002</v>
      </c>
      <c r="S38" s="301">
        <v>-89.817005509999603</v>
      </c>
      <c r="T38" s="301">
        <v>-65.379078950014488</v>
      </c>
      <c r="U38" s="301">
        <v>-55.001397479986068</v>
      </c>
      <c r="V38" s="301">
        <v>-205.75533099000222</v>
      </c>
      <c r="W38" s="301">
        <v>-44.774329659998699</v>
      </c>
      <c r="X38" s="301">
        <v>-58.03444202</v>
      </c>
      <c r="Y38" s="301">
        <v>-16.703823500002187</v>
      </c>
      <c r="Z38" s="301">
        <v>-98.35673854999709</v>
      </c>
      <c r="AA38" s="301">
        <v>96.964759299999685</v>
      </c>
      <c r="AB38" s="301">
        <v>3.9235510300007661</v>
      </c>
      <c r="AC38" s="301">
        <v>38.315189830000406</v>
      </c>
      <c r="AD38" s="301">
        <v>46.867126589998094</v>
      </c>
      <c r="AE38" s="301">
        <v>133.44904643067173</v>
      </c>
      <c r="AF38" s="301">
        <v>39.768112326258461</v>
      </c>
      <c r="AG38" s="301">
        <v>70.598394377179147</v>
      </c>
      <c r="AI38" s="301">
        <v>-132.48153394799971</v>
      </c>
      <c r="AJ38" s="301">
        <v>-415.95281293000238</v>
      </c>
      <c r="AK38" s="301">
        <v>-217.86933372999798</v>
      </c>
      <c r="AL38" s="301">
        <v>186.07062674999895</v>
      </c>
    </row>
    <row r="39" spans="2:38">
      <c r="B39" s="309" t="s">
        <v>127</v>
      </c>
      <c r="C39" s="303" t="s">
        <v>336</v>
      </c>
      <c r="D39" s="303" t="s">
        <v>336</v>
      </c>
      <c r="E39" s="303" t="s">
        <v>336</v>
      </c>
      <c r="F39" s="303" t="s">
        <v>336</v>
      </c>
      <c r="G39" s="303" t="s">
        <v>336</v>
      </c>
      <c r="H39" s="303" t="s">
        <v>336</v>
      </c>
      <c r="I39" s="303" t="s">
        <v>336</v>
      </c>
      <c r="J39" s="303" t="s">
        <v>336</v>
      </c>
      <c r="K39" s="151">
        <v>-0.69471884999999967</v>
      </c>
      <c r="L39" s="151">
        <v>-1.6006604600000007</v>
      </c>
      <c r="M39" s="151">
        <v>-0.65887365999999936</v>
      </c>
      <c r="N39" s="151">
        <v>-1.3515653000000007</v>
      </c>
      <c r="O39" s="151">
        <v>0.21901800000000016</v>
      </c>
      <c r="P39" s="151">
        <v>22.715504640000013</v>
      </c>
      <c r="Q39" s="151">
        <v>15.920592619999987</v>
      </c>
      <c r="R39" s="151">
        <v>12.298824969999998</v>
      </c>
      <c r="S39" s="151">
        <v>6.4327453299999977</v>
      </c>
      <c r="T39" s="151">
        <v>19.546795789999997</v>
      </c>
      <c r="U39" s="151">
        <v>26.227603380000009</v>
      </c>
      <c r="V39" s="151">
        <v>375.19753741</v>
      </c>
      <c r="W39" s="151">
        <v>3.4295766900000006</v>
      </c>
      <c r="X39" s="151">
        <v>0.21589648999999822</v>
      </c>
      <c r="Y39" s="151">
        <v>4.1787057700000023</v>
      </c>
      <c r="Z39" s="151">
        <v>-3.1210346099999997</v>
      </c>
      <c r="AA39" s="151">
        <v>0.55803670999999966</v>
      </c>
      <c r="AB39" s="151">
        <v>0.38901139999999934</v>
      </c>
      <c r="AC39" s="151">
        <v>15.420825980000005</v>
      </c>
      <c r="AD39" s="151">
        <v>2.0087834899999955</v>
      </c>
      <c r="AE39" s="151">
        <v>6.7536314000000006</v>
      </c>
      <c r="AF39" s="151">
        <v>-2.8441389599999973</v>
      </c>
      <c r="AG39" s="151">
        <v>-2.0567345900000022</v>
      </c>
      <c r="AI39" s="151">
        <v>51.153940229999996</v>
      </c>
      <c r="AJ39" s="151">
        <v>427.40468191000002</v>
      </c>
      <c r="AK39" s="151">
        <v>4.7031443400000015</v>
      </c>
      <c r="AL39" s="151">
        <v>18.37665758</v>
      </c>
    </row>
    <row r="40" spans="2:38">
      <c r="B40" s="296" t="s">
        <v>128</v>
      </c>
      <c r="C40" s="300" t="s">
        <v>336</v>
      </c>
      <c r="D40" s="300" t="s">
        <v>336</v>
      </c>
      <c r="E40" s="300" t="s">
        <v>336</v>
      </c>
      <c r="F40" s="300" t="s">
        <v>336</v>
      </c>
      <c r="G40" s="300" t="s">
        <v>336</v>
      </c>
      <c r="H40" s="300" t="s">
        <v>336</v>
      </c>
      <c r="I40" s="300" t="s">
        <v>336</v>
      </c>
      <c r="J40" s="300" t="s">
        <v>336</v>
      </c>
      <c r="K40" s="301">
        <v>-18.844834010000032</v>
      </c>
      <c r="L40" s="310">
        <v>9.4852682500000789</v>
      </c>
      <c r="M40" s="301">
        <v>1.5168604198994728</v>
      </c>
      <c r="N40" s="301">
        <v>-33.088317509999854</v>
      </c>
      <c r="O40" s="301">
        <v>52.095988875000138</v>
      </c>
      <c r="P40" s="301">
        <v>4.9105151950004426</v>
      </c>
      <c r="Q40" s="301">
        <v>14.45826345999977</v>
      </c>
      <c r="R40" s="301">
        <v>-152.79236124800002</v>
      </c>
      <c r="S40" s="301">
        <v>-83.3842601799996</v>
      </c>
      <c r="T40" s="301">
        <v>-45.832283160014491</v>
      </c>
      <c r="U40" s="301">
        <v>-28.773794099986059</v>
      </c>
      <c r="V40" s="301">
        <v>169.44220641999777</v>
      </c>
      <c r="W40" s="301">
        <v>-41.344752969998702</v>
      </c>
      <c r="X40" s="301">
        <v>-57.818545530000002</v>
      </c>
      <c r="Y40" s="301">
        <v>-12.525117730002185</v>
      </c>
      <c r="Z40" s="301">
        <v>-101.47777315999708</v>
      </c>
      <c r="AA40" s="301">
        <v>97.522796009999681</v>
      </c>
      <c r="AB40" s="301">
        <v>4.3125624300007654</v>
      </c>
      <c r="AC40" s="301">
        <v>53.73601581000041</v>
      </c>
      <c r="AD40" s="301">
        <v>48.875910079998079</v>
      </c>
      <c r="AE40" s="301">
        <v>140.20267783067172</v>
      </c>
      <c r="AF40" s="301">
        <v>36.92397336625848</v>
      </c>
      <c r="AG40" s="301">
        <v>68.541659787179128</v>
      </c>
      <c r="AI40" s="301">
        <v>-81.327593717999662</v>
      </c>
      <c r="AJ40" s="301">
        <v>11.451868979997641</v>
      </c>
      <c r="AK40" s="301">
        <v>-213.16618938999795</v>
      </c>
      <c r="AL40" s="301">
        <v>204.44728432999895</v>
      </c>
    </row>
    <row r="41" spans="2:38">
      <c r="B41" s="309" t="s">
        <v>333</v>
      </c>
      <c r="C41" s="303" t="s">
        <v>336</v>
      </c>
      <c r="D41" s="303" t="s">
        <v>336</v>
      </c>
      <c r="E41" s="303" t="s">
        <v>336</v>
      </c>
      <c r="F41" s="303" t="s">
        <v>336</v>
      </c>
      <c r="G41" s="303" t="s">
        <v>336</v>
      </c>
      <c r="H41" s="303" t="s">
        <v>336</v>
      </c>
      <c r="I41" s="303" t="s">
        <v>336</v>
      </c>
      <c r="J41" s="303" t="s">
        <v>336</v>
      </c>
      <c r="K41" s="151">
        <v>0</v>
      </c>
      <c r="L41" s="311">
        <v>0.45900000000000002</v>
      </c>
      <c r="M41" s="151">
        <v>0</v>
      </c>
      <c r="N41" s="151">
        <v>0</v>
      </c>
      <c r="O41" s="151">
        <v>2.1008362209854967</v>
      </c>
      <c r="P41" s="151">
        <v>2.0058345927252139</v>
      </c>
      <c r="Q41" s="151">
        <v>1.3095698647370924</v>
      </c>
      <c r="R41" s="151">
        <v>0.92122626639459781</v>
      </c>
      <c r="S41" s="151">
        <v>6.7572005144978977</v>
      </c>
      <c r="T41" s="151">
        <v>35.500731376183261</v>
      </c>
      <c r="U41" s="151">
        <v>17.953942200958835</v>
      </c>
      <c r="V41" s="151">
        <v>53.494385153860314</v>
      </c>
      <c r="W41" s="151">
        <v>35.861881981157083</v>
      </c>
      <c r="X41" s="151">
        <v>43.996139829876839</v>
      </c>
      <c r="Y41" s="151">
        <v>17.707047301305295</v>
      </c>
      <c r="Z41" s="151">
        <v>18.893673015347673</v>
      </c>
      <c r="AA41" s="151">
        <v>32.988207527317499</v>
      </c>
      <c r="AB41" s="151">
        <v>18.995764599342792</v>
      </c>
      <c r="AC41" s="151">
        <v>34.290845892426987</v>
      </c>
      <c r="AD41" s="151">
        <v>33.02518198091272</v>
      </c>
      <c r="AE41" s="151">
        <v>44.478999999999999</v>
      </c>
      <c r="AF41" s="151">
        <v>27.384540876929464</v>
      </c>
      <c r="AG41" s="151">
        <v>31.998459123070532</v>
      </c>
      <c r="AI41" s="151">
        <v>6.3374669448424008</v>
      </c>
      <c r="AJ41" s="151">
        <v>113.70625924550031</v>
      </c>
      <c r="AK41" s="151">
        <v>116.45874212768689</v>
      </c>
      <c r="AL41" s="151">
        <v>119.3</v>
      </c>
    </row>
    <row r="42" spans="2:38">
      <c r="B42" s="296" t="s">
        <v>130</v>
      </c>
      <c r="C42" s="300" t="s">
        <v>336</v>
      </c>
      <c r="D42" s="300" t="s">
        <v>336</v>
      </c>
      <c r="E42" s="300" t="s">
        <v>336</v>
      </c>
      <c r="F42" s="300" t="s">
        <v>336</v>
      </c>
      <c r="G42" s="300" t="s">
        <v>336</v>
      </c>
      <c r="H42" s="300" t="s">
        <v>336</v>
      </c>
      <c r="I42" s="300" t="s">
        <v>336</v>
      </c>
      <c r="J42" s="300" t="s">
        <v>336</v>
      </c>
      <c r="K42" s="301">
        <f>K40-K41</f>
        <v>-18.844834010000032</v>
      </c>
      <c r="L42" s="301">
        <f t="shared" ref="L42:AC42" si="0">L40-L41</f>
        <v>9.0262682500000793</v>
      </c>
      <c r="M42" s="301">
        <f t="shared" si="0"/>
        <v>1.5168604198994728</v>
      </c>
      <c r="N42" s="301">
        <f t="shared" si="0"/>
        <v>-33.088317509999854</v>
      </c>
      <c r="O42" s="301">
        <f t="shared" si="0"/>
        <v>49.995152654014639</v>
      </c>
      <c r="P42" s="301">
        <f t="shared" si="0"/>
        <v>2.9046806022752287</v>
      </c>
      <c r="Q42" s="301">
        <f t="shared" si="0"/>
        <v>13.148693595262678</v>
      </c>
      <c r="R42" s="301">
        <f t="shared" si="0"/>
        <v>-153.71358751439462</v>
      </c>
      <c r="S42" s="301">
        <f t="shared" si="0"/>
        <v>-90.141460694497496</v>
      </c>
      <c r="T42" s="301">
        <f t="shared" si="0"/>
        <v>-81.333014536197751</v>
      </c>
      <c r="U42" s="301">
        <f t="shared" si="0"/>
        <v>-46.727736300944898</v>
      </c>
      <c r="V42" s="301">
        <f t="shared" si="0"/>
        <v>115.94782126613745</v>
      </c>
      <c r="W42" s="301">
        <f t="shared" si="0"/>
        <v>-77.206634951155792</v>
      </c>
      <c r="X42" s="301">
        <f t="shared" si="0"/>
        <v>-101.81468535987685</v>
      </c>
      <c r="Y42" s="301">
        <f t="shared" si="0"/>
        <v>-30.232165031307481</v>
      </c>
      <c r="Z42" s="301">
        <f t="shared" si="0"/>
        <v>-120.37144617534476</v>
      </c>
      <c r="AA42" s="301">
        <f t="shared" si="0"/>
        <v>64.534588482682182</v>
      </c>
      <c r="AB42" s="301">
        <f t="shared" si="0"/>
        <v>-14.683202169342026</v>
      </c>
      <c r="AC42" s="301">
        <f t="shared" si="0"/>
        <v>19.445169917573423</v>
      </c>
      <c r="AD42" s="301">
        <v>15.850728099085373</v>
      </c>
      <c r="AE42" s="301">
        <v>95.723677830671718</v>
      </c>
      <c r="AF42" s="301">
        <v>9.5394324893290161</v>
      </c>
      <c r="AG42" s="301">
        <v>36.543200664108596</v>
      </c>
      <c r="AI42" s="301">
        <v>-87.66506066284208</v>
      </c>
      <c r="AJ42" s="301">
        <v>-102.25439026550271</v>
      </c>
      <c r="AK42" s="301">
        <v>-329.6249315176849</v>
      </c>
      <c r="AL42" s="301">
        <v>85.147284329998953</v>
      </c>
    </row>
    <row r="43" spans="2:38">
      <c r="B43" s="144" t="s">
        <v>331</v>
      </c>
      <c r="C43" s="303" t="s">
        <v>336</v>
      </c>
      <c r="D43" s="303" t="s">
        <v>336</v>
      </c>
      <c r="E43" s="303" t="s">
        <v>336</v>
      </c>
      <c r="F43" s="303" t="s">
        <v>336</v>
      </c>
      <c r="G43" s="303" t="s">
        <v>336</v>
      </c>
      <c r="H43" s="303" t="s">
        <v>336</v>
      </c>
      <c r="I43" s="303" t="s">
        <v>336</v>
      </c>
      <c r="J43" s="303" t="s">
        <v>336</v>
      </c>
      <c r="K43" s="151">
        <v>62.692159650000001</v>
      </c>
      <c r="L43" s="151">
        <v>4.1179766699999831</v>
      </c>
      <c r="M43" s="151">
        <v>18.286676841600013</v>
      </c>
      <c r="N43" s="151">
        <v>10.610820660000016</v>
      </c>
      <c r="O43" s="151">
        <v>6.3526970601000006</v>
      </c>
      <c r="P43" s="151">
        <v>15.800320789999999</v>
      </c>
      <c r="Q43" s="151">
        <v>45.447254939999979</v>
      </c>
      <c r="R43" s="151">
        <v>13.277792599999998</v>
      </c>
      <c r="S43" s="151">
        <v>0.74766756000000023</v>
      </c>
      <c r="T43" s="151">
        <v>14.71398114</v>
      </c>
      <c r="U43" s="151">
        <v>15.756950090000002</v>
      </c>
      <c r="V43" s="151">
        <v>52.510151210000004</v>
      </c>
      <c r="W43" s="151">
        <v>50.497208046299995</v>
      </c>
      <c r="X43" s="151">
        <v>8.696587497600035</v>
      </c>
      <c r="Y43" s="151">
        <v>25.309090476999891</v>
      </c>
      <c r="Z43" s="151">
        <v>33.657603497500034</v>
      </c>
      <c r="AA43" s="151">
        <v>0.43086939000000157</v>
      </c>
      <c r="AB43" s="151">
        <v>0.71220315999999606</v>
      </c>
      <c r="AC43" s="151">
        <v>29.540679290000007</v>
      </c>
      <c r="AD43" s="151">
        <v>-21.591653234936999</v>
      </c>
      <c r="AE43" s="151">
        <v>4.137259837788001</v>
      </c>
      <c r="AF43" s="151">
        <v>4.1848025676439811</v>
      </c>
      <c r="AG43" s="151">
        <v>1.5920630563390183</v>
      </c>
      <c r="AI43" s="151">
        <v>80.878065390099977</v>
      </c>
      <c r="AJ43" s="151">
        <v>83.728750000000005</v>
      </c>
      <c r="AK43" s="151">
        <v>118.16048951839996</v>
      </c>
      <c r="AL43" s="151">
        <v>9.0920986050630077</v>
      </c>
    </row>
    <row r="44" spans="2:38">
      <c r="B44" s="144" t="s">
        <v>332</v>
      </c>
      <c r="C44" s="303" t="s">
        <v>336</v>
      </c>
      <c r="D44" s="303" t="s">
        <v>336</v>
      </c>
      <c r="E44" s="303" t="s">
        <v>336</v>
      </c>
      <c r="F44" s="303" t="s">
        <v>336</v>
      </c>
      <c r="G44" s="303" t="s">
        <v>336</v>
      </c>
      <c r="H44" s="303" t="s">
        <v>336</v>
      </c>
      <c r="I44" s="303" t="s">
        <v>336</v>
      </c>
      <c r="J44" s="303" t="s">
        <v>336</v>
      </c>
      <c r="K44" s="311">
        <v>0</v>
      </c>
      <c r="L44" s="311">
        <v>0</v>
      </c>
      <c r="M44" s="311">
        <v>0</v>
      </c>
      <c r="N44" s="311">
        <v>0</v>
      </c>
      <c r="O44" s="311">
        <v>0</v>
      </c>
      <c r="P44" s="311">
        <v>0</v>
      </c>
      <c r="Q44" s="311">
        <v>0</v>
      </c>
      <c r="R44" s="311">
        <v>0</v>
      </c>
      <c r="S44" s="311">
        <v>0</v>
      </c>
      <c r="T44" s="311">
        <v>0</v>
      </c>
      <c r="U44" s="311">
        <v>0</v>
      </c>
      <c r="V44" s="311">
        <v>0</v>
      </c>
      <c r="W44" s="311">
        <v>0</v>
      </c>
      <c r="X44" s="311">
        <v>0</v>
      </c>
      <c r="Y44" s="311">
        <v>0</v>
      </c>
      <c r="Z44" s="311">
        <v>0</v>
      </c>
      <c r="AA44" s="311">
        <v>0</v>
      </c>
      <c r="AB44" s="311">
        <v>0</v>
      </c>
      <c r="AC44" s="311">
        <v>-16.024000000000001</v>
      </c>
      <c r="AD44" s="311">
        <v>0</v>
      </c>
      <c r="AE44" s="311">
        <v>0</v>
      </c>
      <c r="AF44" s="151">
        <v>0</v>
      </c>
      <c r="AG44" s="151">
        <v>0</v>
      </c>
      <c r="AI44" s="311">
        <v>0</v>
      </c>
      <c r="AJ44" s="311">
        <v>0</v>
      </c>
      <c r="AK44" s="311">
        <v>0</v>
      </c>
      <c r="AL44" s="311">
        <v>-16.024000000000001</v>
      </c>
    </row>
    <row r="45" spans="2:38">
      <c r="B45" s="144" t="s">
        <v>253</v>
      </c>
      <c r="C45" s="303" t="s">
        <v>336</v>
      </c>
      <c r="D45" s="303" t="s">
        <v>336</v>
      </c>
      <c r="E45" s="303" t="s">
        <v>336</v>
      </c>
      <c r="F45" s="303" t="s">
        <v>336</v>
      </c>
      <c r="G45" s="303" t="s">
        <v>336</v>
      </c>
      <c r="H45" s="303" t="s">
        <v>336</v>
      </c>
      <c r="I45" s="303" t="s">
        <v>336</v>
      </c>
      <c r="J45" s="303" t="s">
        <v>336</v>
      </c>
      <c r="K45" s="311"/>
      <c r="L45" s="311"/>
      <c r="M45" s="311"/>
      <c r="N45" s="151"/>
      <c r="O45" s="151">
        <v>4.6559999999999997</v>
      </c>
      <c r="P45" s="311">
        <v>23.738</v>
      </c>
      <c r="Q45" s="311">
        <v>42.054000000000009</v>
      </c>
      <c r="R45" s="151">
        <v>48.165999999999997</v>
      </c>
      <c r="S45" s="151">
        <v>43.65</v>
      </c>
      <c r="T45" s="151">
        <v>42.65</v>
      </c>
      <c r="U45" s="151">
        <v>43.797999999999988</v>
      </c>
      <c r="V45" s="151">
        <v>42.267000000000017</v>
      </c>
      <c r="W45" s="151">
        <v>41.390999999999991</v>
      </c>
      <c r="X45" s="151">
        <v>42.899708461823707</v>
      </c>
      <c r="Y45" s="311">
        <v>39.475291538176293</v>
      </c>
      <c r="Z45" s="311">
        <v>41.287000000000006</v>
      </c>
      <c r="AA45" s="311">
        <v>39.688000000000002</v>
      </c>
      <c r="AB45" s="311">
        <v>20.217489965600002</v>
      </c>
      <c r="AC45" s="311">
        <v>16.02422518320099</v>
      </c>
      <c r="AD45" s="311">
        <v>14.59298252852696</v>
      </c>
      <c r="AE45" s="311">
        <v>15.448283670129999</v>
      </c>
      <c r="AF45" s="311">
        <v>15.439657359088997</v>
      </c>
      <c r="AG45" s="311">
        <v>12.154808484431999</v>
      </c>
      <c r="AI45" s="311">
        <v>118.614</v>
      </c>
      <c r="AJ45" s="311">
        <v>172.36500000000001</v>
      </c>
      <c r="AK45" s="311">
        <v>165.053</v>
      </c>
      <c r="AL45" s="311">
        <v>90.522697677327955</v>
      </c>
    </row>
    <row r="46" spans="2:38">
      <c r="B46" s="144" t="s">
        <v>327</v>
      </c>
      <c r="C46" s="303" t="s">
        <v>336</v>
      </c>
      <c r="D46" s="303" t="s">
        <v>336</v>
      </c>
      <c r="E46" s="303" t="s">
        <v>336</v>
      </c>
      <c r="F46" s="303" t="s">
        <v>336</v>
      </c>
      <c r="G46" s="303" t="s">
        <v>336</v>
      </c>
      <c r="H46" s="303" t="s">
        <v>336</v>
      </c>
      <c r="I46" s="303" t="s">
        <v>336</v>
      </c>
      <c r="J46" s="303" t="s">
        <v>336</v>
      </c>
      <c r="K46" s="311"/>
      <c r="L46" s="311"/>
      <c r="M46" s="311"/>
      <c r="N46" s="151"/>
      <c r="O46" s="151">
        <v>0</v>
      </c>
      <c r="P46" s="311">
        <v>0</v>
      </c>
      <c r="Q46" s="311">
        <v>0</v>
      </c>
      <c r="R46" s="151">
        <v>0</v>
      </c>
      <c r="S46" s="151">
        <v>12.356999999999999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1.6802569500000002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I46" s="151">
        <v>0</v>
      </c>
      <c r="AJ46" s="151">
        <v>12.356999999999999</v>
      </c>
      <c r="AK46" s="151">
        <v>0</v>
      </c>
      <c r="AL46" s="151">
        <v>1.6802569500000002</v>
      </c>
    </row>
    <row r="47" spans="2:38" ht="30">
      <c r="B47" s="144" t="s">
        <v>328</v>
      </c>
      <c r="C47" s="303" t="s">
        <v>336</v>
      </c>
      <c r="D47" s="303" t="s">
        <v>336</v>
      </c>
      <c r="E47" s="303" t="s">
        <v>336</v>
      </c>
      <c r="F47" s="303" t="s">
        <v>336</v>
      </c>
      <c r="G47" s="303" t="s">
        <v>336</v>
      </c>
      <c r="H47" s="303" t="s">
        <v>336</v>
      </c>
      <c r="I47" s="303" t="s">
        <v>336</v>
      </c>
      <c r="J47" s="303" t="s">
        <v>336</v>
      </c>
      <c r="K47" s="311"/>
      <c r="L47" s="311"/>
      <c r="M47" s="311"/>
      <c r="N47" s="151"/>
      <c r="O47" s="151">
        <v>0</v>
      </c>
      <c r="P47" s="311">
        <v>0</v>
      </c>
      <c r="Q47" s="311">
        <v>0</v>
      </c>
      <c r="R47" s="151">
        <v>0</v>
      </c>
      <c r="S47" s="151">
        <v>84.384</v>
      </c>
      <c r="T47" s="151">
        <v>0</v>
      </c>
      <c r="U47" s="151">
        <v>0</v>
      </c>
      <c r="V47" s="151">
        <v>0</v>
      </c>
      <c r="W47" s="151">
        <v>0</v>
      </c>
      <c r="X47" s="151">
        <v>0</v>
      </c>
      <c r="Y47" s="151">
        <v>0</v>
      </c>
      <c r="Z47" s="151">
        <v>0</v>
      </c>
      <c r="AA47" s="151">
        <v>0</v>
      </c>
      <c r="AB47" s="151">
        <v>16.5993706874</v>
      </c>
      <c r="AC47" s="151">
        <v>0</v>
      </c>
      <c r="AD47" s="151">
        <v>0</v>
      </c>
      <c r="AE47" s="151">
        <v>0</v>
      </c>
      <c r="AF47" s="151">
        <v>0</v>
      </c>
      <c r="AG47" s="151">
        <v>0</v>
      </c>
      <c r="AI47" s="151">
        <v>0</v>
      </c>
      <c r="AJ47" s="151">
        <v>84.384</v>
      </c>
      <c r="AK47" s="151">
        <v>0</v>
      </c>
      <c r="AL47" s="151">
        <v>16.5993706874</v>
      </c>
    </row>
    <row r="48" spans="2:38">
      <c r="B48" s="296" t="s">
        <v>130</v>
      </c>
      <c r="C48" s="303" t="s">
        <v>336</v>
      </c>
      <c r="D48" s="303" t="s">
        <v>336</v>
      </c>
      <c r="E48" s="303" t="s">
        <v>336</v>
      </c>
      <c r="F48" s="303" t="s">
        <v>336</v>
      </c>
      <c r="G48" s="303" t="s">
        <v>336</v>
      </c>
      <c r="H48" s="303" t="s">
        <v>336</v>
      </c>
      <c r="I48" s="303" t="s">
        <v>336</v>
      </c>
      <c r="J48" s="303" t="s">
        <v>336</v>
      </c>
      <c r="K48" s="310">
        <f t="shared" ref="K48:AB48" si="1">SUM(K42:K47)</f>
        <v>43.847325639999966</v>
      </c>
      <c r="L48" s="310">
        <f t="shared" si="1"/>
        <v>13.144244920000062</v>
      </c>
      <c r="M48" s="310">
        <f t="shared" si="1"/>
        <v>19.803537261499486</v>
      </c>
      <c r="N48" s="310">
        <f t="shared" si="1"/>
        <v>-22.477496849999838</v>
      </c>
      <c r="O48" s="310">
        <f t="shared" si="1"/>
        <v>61.003849714114637</v>
      </c>
      <c r="P48" s="310">
        <f t="shared" si="1"/>
        <v>42.443001392275228</v>
      </c>
      <c r="Q48" s="310">
        <f t="shared" si="1"/>
        <v>100.64994853526267</v>
      </c>
      <c r="R48" s="310">
        <f t="shared" si="1"/>
        <v>-92.269794914394623</v>
      </c>
      <c r="S48" s="310">
        <f t="shared" si="1"/>
        <v>50.997206865502498</v>
      </c>
      <c r="T48" s="310">
        <f t="shared" si="1"/>
        <v>-23.969033396197752</v>
      </c>
      <c r="U48" s="310">
        <f t="shared" si="1"/>
        <v>12.827213789055094</v>
      </c>
      <c r="V48" s="310">
        <f t="shared" si="1"/>
        <v>210.72497247613748</v>
      </c>
      <c r="W48" s="310">
        <f t="shared" si="1"/>
        <v>14.681573095144195</v>
      </c>
      <c r="X48" s="310">
        <f t="shared" si="1"/>
        <v>-50.218389400453106</v>
      </c>
      <c r="Y48" s="310">
        <f t="shared" si="1"/>
        <v>34.552216983868703</v>
      </c>
      <c r="Z48" s="310">
        <f t="shared" si="1"/>
        <v>-45.426842677844718</v>
      </c>
      <c r="AA48" s="310">
        <f t="shared" si="1"/>
        <v>104.65345787268218</v>
      </c>
      <c r="AB48" s="310">
        <f t="shared" si="1"/>
        <v>24.526118593657973</v>
      </c>
      <c r="AC48" s="310">
        <v>48.984074390774467</v>
      </c>
      <c r="AD48" s="310">
        <v>8.854057392675287</v>
      </c>
      <c r="AE48" s="310">
        <v>115.30922133858971</v>
      </c>
      <c r="AF48" s="301">
        <v>29.163892416061998</v>
      </c>
      <c r="AG48" s="301">
        <v>50.290072204879607</v>
      </c>
      <c r="AI48" s="310">
        <v>111.8270047272579</v>
      </c>
      <c r="AJ48" s="310">
        <v>250.58035973449734</v>
      </c>
      <c r="AK48" s="310">
        <v>-46.411441999284925</v>
      </c>
      <c r="AL48" s="310">
        <v>187.01770824978993</v>
      </c>
    </row>
    <row r="49" spans="2:27">
      <c r="Z49" s="120"/>
      <c r="AA49" s="120"/>
    </row>
    <row r="50" spans="2:27">
      <c r="B50" s="79" t="s">
        <v>254</v>
      </c>
    </row>
    <row r="51" spans="2:27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G16"/>
  <sheetViews>
    <sheetView showGridLines="0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F13" sqref="AF13"/>
    </sheetView>
  </sheetViews>
  <sheetFormatPr defaultRowHeight="15" customHeight="1" outlineLevelCol="1"/>
  <cols>
    <col min="1" max="1" width="1.7109375" customWidth="1"/>
    <col min="2" max="2" width="33.7109375" customWidth="1"/>
    <col min="3" max="14" width="7.7109375" customWidth="1" outlineLevel="1"/>
    <col min="15" max="24" width="7.7109375" customWidth="1"/>
    <col min="25" max="26" width="8.7109375" customWidth="1"/>
  </cols>
  <sheetData>
    <row r="1" spans="2:33" ht="18.75">
      <c r="B1" s="350" t="s">
        <v>379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</row>
    <row r="2" spans="2:33">
      <c r="B2" s="211" t="s">
        <v>378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</row>
    <row r="3" spans="2:33">
      <c r="B3" s="211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</row>
    <row r="4" spans="2:33">
      <c r="B4" s="312" t="s">
        <v>249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411</v>
      </c>
      <c r="AE4" s="312" t="s">
        <v>415</v>
      </c>
      <c r="AF4" s="312" t="s">
        <v>416</v>
      </c>
      <c r="AG4" s="312" t="s">
        <v>417</v>
      </c>
    </row>
    <row r="5" spans="2:33">
      <c r="B5" s="334" t="s">
        <v>103</v>
      </c>
      <c r="C5" s="354">
        <v>263.98947304250004</v>
      </c>
      <c r="D5" s="354">
        <v>276.15209425000018</v>
      </c>
      <c r="E5" s="354">
        <v>254.51203793999991</v>
      </c>
      <c r="F5" s="354">
        <v>293.05132485000013</v>
      </c>
      <c r="G5" s="354">
        <v>279.01408486000003</v>
      </c>
      <c r="H5" s="354">
        <v>283.52920491000003</v>
      </c>
      <c r="I5" s="354">
        <v>290.69279618999997</v>
      </c>
      <c r="J5" s="354">
        <v>317.90009964999996</v>
      </c>
      <c r="K5" s="354">
        <v>338.61771001</v>
      </c>
      <c r="L5" s="354">
        <v>356.13438965000012</v>
      </c>
      <c r="M5" s="354">
        <v>350.94529411999952</v>
      </c>
      <c r="N5" s="354">
        <v>375.92525505999981</v>
      </c>
      <c r="O5" s="354">
        <f>'IS IFRS'!O5</f>
        <v>415.99799999999999</v>
      </c>
      <c r="P5" s="354">
        <f>'IS IFRS'!P5</f>
        <v>585.94599999999991</v>
      </c>
      <c r="Q5" s="354">
        <f>'IS IFRS'!Q5</f>
        <v>816.68100000000004</v>
      </c>
      <c r="R5" s="354">
        <f>'IS IFRS'!R5</f>
        <v>848.50599999999986</v>
      </c>
      <c r="S5" s="354">
        <f>'IS IFRS'!S5</f>
        <v>902.38</v>
      </c>
      <c r="T5" s="354">
        <f>'IS IFRS'!T5</f>
        <v>910.47200000000009</v>
      </c>
      <c r="U5" s="354">
        <f>'IS IFRS'!U5</f>
        <v>905.23699999999985</v>
      </c>
      <c r="V5" s="354">
        <f>'IS IFRS'!V5</f>
        <v>845.14200000000028</v>
      </c>
      <c r="W5" s="354">
        <f>'IS IFRS'!W5</f>
        <v>954.42200000000003</v>
      </c>
      <c r="X5" s="354">
        <f>'IS IFRS'!X5</f>
        <v>932.42399999999998</v>
      </c>
      <c r="Y5" s="354">
        <f>'IS IFRS'!Y5</f>
        <v>940.4079999999999</v>
      </c>
      <c r="Z5" s="354">
        <f>'IS IFRS'!Z5</f>
        <v>905.68600000000015</v>
      </c>
      <c r="AA5" s="354">
        <f>'IS IFRS'!AA5</f>
        <v>990.71500000000003</v>
      </c>
      <c r="AB5" s="354">
        <f>'IS IFRS'!AB5</f>
        <v>977.00200000000007</v>
      </c>
      <c r="AC5" s="354">
        <f>'IS IFRS'!AC5</f>
        <v>938.279</v>
      </c>
      <c r="AD5" s="354">
        <f>'IS IFRS'!AD5</f>
        <v>895.38250285999993</v>
      </c>
      <c r="AE5" s="354">
        <f>'IS IFRS'!AE5</f>
        <v>1040.1220000000001</v>
      </c>
      <c r="AF5" s="354">
        <v>1005.3398492200006</v>
      </c>
      <c r="AG5" s="354">
        <v>1005.9151693699989</v>
      </c>
    </row>
    <row r="6" spans="2:33" collapsed="1">
      <c r="B6" s="334" t="s">
        <v>283</v>
      </c>
      <c r="C6" s="354">
        <v>88.385130892500015</v>
      </c>
      <c r="D6" s="354">
        <v>49.600872458205387</v>
      </c>
      <c r="E6" s="354">
        <v>60.091064309999965</v>
      </c>
      <c r="F6" s="354">
        <v>49.616144415016556</v>
      </c>
      <c r="G6" s="354">
        <v>94.521297280000041</v>
      </c>
      <c r="H6" s="354">
        <v>54.915884047921161</v>
      </c>
      <c r="I6" s="354">
        <v>75.133459624490413</v>
      </c>
      <c r="J6" s="354">
        <v>58.48410085528139</v>
      </c>
      <c r="K6" s="354">
        <v>118.24933482999997</v>
      </c>
      <c r="L6" s="354">
        <v>91.749452220000066</v>
      </c>
      <c r="M6" s="354">
        <v>99.835709321499522</v>
      </c>
      <c r="N6" s="354">
        <v>60.533908560000171</v>
      </c>
      <c r="O6" s="354">
        <f>'Cons. Income Statment'!O30</f>
        <v>139.19538548010007</v>
      </c>
      <c r="P6" s="354">
        <f>'Cons. Income Statment'!P30</f>
        <v>160.09739608000041</v>
      </c>
      <c r="Q6" s="354">
        <f>'Cons. Income Statment'!Q30-118.7</f>
        <v>225.57143479999974</v>
      </c>
      <c r="R6" s="354">
        <f>'Cons. Income Statment'!R30</f>
        <v>159.1512802000002</v>
      </c>
      <c r="S6" s="354">
        <f>'Cons. Income Statment'!S30</f>
        <v>339.05434605000028</v>
      </c>
      <c r="T6" s="354">
        <f>'Cons. Income Statment'!T30</f>
        <v>272.60467679998499</v>
      </c>
      <c r="U6" s="354">
        <f>'Cons. Income Statment'!U30</f>
        <v>282.68605443001428</v>
      </c>
      <c r="V6" s="354">
        <f>'Cons. Income Statment'!V30</f>
        <v>178.66731962999819</v>
      </c>
      <c r="W6" s="354">
        <f>'Cons. Income Statment'!W30</f>
        <v>352.6120909163015</v>
      </c>
      <c r="X6" s="354">
        <f>'Cons. Income Statment'!X30</f>
        <v>278.69300032759952</v>
      </c>
      <c r="Y6" s="354">
        <f>'Cons. Income Statment'!Y30</f>
        <v>308.15648908619789</v>
      </c>
      <c r="Z6" s="354">
        <f>'Cons. Income Statment'!Z30</f>
        <v>268.62862149300224</v>
      </c>
      <c r="AA6" s="354">
        <f>'Cons. Income Statment'!AA30</f>
        <v>395.86014220999954</v>
      </c>
      <c r="AB6" s="354">
        <f>'Cons. Income Statment'!AB30</f>
        <v>337.42466004000067</v>
      </c>
      <c r="AC6" s="354">
        <f>'Cons. Income Statment'!AC30</f>
        <v>333.93242811000084</v>
      </c>
      <c r="AD6" s="354">
        <f>'Cons. Income Statment'!AD30</f>
        <v>293.74474583999859</v>
      </c>
      <c r="AE6" s="354">
        <f>'Cons. Income Statment'!AE30</f>
        <v>431.63626504067156</v>
      </c>
      <c r="AF6" s="354">
        <v>352.19542415625858</v>
      </c>
      <c r="AG6" s="354">
        <v>374.34497877717911</v>
      </c>
    </row>
    <row r="7" spans="2:33">
      <c r="B7" s="2" t="s">
        <v>284</v>
      </c>
      <c r="C7" s="332">
        <v>0.33480551278751469</v>
      </c>
      <c r="D7" s="332">
        <v>0.17961432663734128</v>
      </c>
      <c r="E7" s="332">
        <v>0.23610303385400641</v>
      </c>
      <c r="F7" s="332">
        <v>0.16930871901163677</v>
      </c>
      <c r="G7" s="332">
        <v>0.33876890956034594</v>
      </c>
      <c r="H7" s="332">
        <v>0.1936868692780801</v>
      </c>
      <c r="I7" s="332">
        <v>0.25846343841070751</v>
      </c>
      <c r="J7" s="332">
        <v>0.18397006141133934</v>
      </c>
      <c r="K7" s="332">
        <v>0.34921190278709241</v>
      </c>
      <c r="L7" s="332">
        <v>0.25762592685915309</v>
      </c>
      <c r="M7" s="332">
        <v>0.28447655801123939</v>
      </c>
      <c r="N7" s="332">
        <v>0.16102644806435953</v>
      </c>
      <c r="O7" s="332">
        <v>0.34057122765863457</v>
      </c>
      <c r="P7" s="332">
        <v>0.27750989580320928</v>
      </c>
      <c r="Q7" s="332">
        <v>0.27620427895241606</v>
      </c>
      <c r="R7" s="332">
        <v>0.18756613584289408</v>
      </c>
      <c r="S7" s="332">
        <v>0.37573337425251874</v>
      </c>
      <c r="T7" s="332">
        <v>0.29941009703086974</v>
      </c>
      <c r="U7" s="332">
        <v>0.31234100769248552</v>
      </c>
      <c r="V7" s="332">
        <v>0.21140535646117259</v>
      </c>
      <c r="W7" s="332">
        <v>0.36945081567939525</v>
      </c>
      <c r="X7" s="332">
        <v>0.2988907889158352</v>
      </c>
      <c r="Y7" s="332">
        <v>0.32768414446968586</v>
      </c>
      <c r="Z7" s="332">
        <v>0.29660235354601333</v>
      </c>
      <c r="AA7" s="332">
        <v>0.39957017387007671</v>
      </c>
      <c r="AB7" s="332">
        <v>0.34536737710281656</v>
      </c>
      <c r="AC7" s="332">
        <v>0.35589902420375552</v>
      </c>
      <c r="AD7" s="332">
        <v>0.35589902420375552</v>
      </c>
      <c r="AE7" s="332">
        <f t="shared" ref="AE7" si="0">IFERROR(AE6/AE$5,"n.a.")</f>
        <v>0.41498618915922508</v>
      </c>
      <c r="AF7" s="332">
        <v>0.35032474285139664</v>
      </c>
      <c r="AG7" s="332">
        <v>0.37214368584542773</v>
      </c>
    </row>
    <row r="8" spans="2:33">
      <c r="B8" s="334" t="s">
        <v>412</v>
      </c>
      <c r="C8" s="354">
        <v>-19.077000000000002</v>
      </c>
      <c r="D8" s="354">
        <v>-19.663</v>
      </c>
      <c r="E8" s="354">
        <v>-21.315999999999999</v>
      </c>
      <c r="F8" s="354">
        <v>-23.283000000000001</v>
      </c>
      <c r="G8" s="354">
        <v>-19.996815060000017</v>
      </c>
      <c r="H8" s="354">
        <v>-21.194303400000067</v>
      </c>
      <c r="I8" s="354">
        <v>-25.687350940000094</v>
      </c>
      <c r="J8" s="354">
        <v>-23.871381339999729</v>
      </c>
      <c r="K8" s="354">
        <v>-23.17</v>
      </c>
      <c r="L8" s="354">
        <v>-21.735999999999997</v>
      </c>
      <c r="M8" s="354">
        <v>-24.634999999999998</v>
      </c>
      <c r="N8" s="354">
        <v>-26.721000000000004</v>
      </c>
      <c r="O8" s="354">
        <v>-31.95</v>
      </c>
      <c r="P8" s="354">
        <v>-44.98899999999999</v>
      </c>
      <c r="Q8" s="354">
        <v>-94.344000000000008</v>
      </c>
      <c r="R8" s="354">
        <v>-82.804000000000016</v>
      </c>
      <c r="S8" s="354">
        <v>-88.102000000000004</v>
      </c>
      <c r="T8" s="354">
        <v>-83.716000000000008</v>
      </c>
      <c r="U8" s="354">
        <v>-93.311000000000007</v>
      </c>
      <c r="V8" s="354">
        <v>-78.282000000000011</v>
      </c>
      <c r="W8" s="354">
        <v>-72.562899000000002</v>
      </c>
      <c r="X8" s="354">
        <v>-72.216201327600004</v>
      </c>
      <c r="Y8" s="354">
        <v>-72.158058441099996</v>
      </c>
      <c r="Z8" s="354">
        <v>-67.643185568600003</v>
      </c>
      <c r="AA8" s="354">
        <v>-68.919595430000001</v>
      </c>
      <c r="AB8" s="354">
        <v>-68.467129850000006</v>
      </c>
      <c r="AC8" s="354">
        <v>-69.094826889999894</v>
      </c>
      <c r="AD8" s="354">
        <v>-69.622443329999996</v>
      </c>
      <c r="AE8" s="354">
        <v>-71.138013979999997</v>
      </c>
      <c r="AF8" s="354">
        <v>-70.883160430000004</v>
      </c>
      <c r="AG8" s="354">
        <v>-71.305999999999997</v>
      </c>
    </row>
    <row r="9" spans="2:33" s="86" customFormat="1" collapsed="1">
      <c r="B9" s="334" t="s">
        <v>285</v>
      </c>
      <c r="C9" s="355">
        <f>SUM(C6,C8)</f>
        <v>69.308130892500017</v>
      </c>
      <c r="D9" s="355">
        <f t="shared" ref="D9:AD9" si="1">SUM(D6,D8)</f>
        <v>29.937872458205387</v>
      </c>
      <c r="E9" s="355">
        <f t="shared" si="1"/>
        <v>38.775064309999962</v>
      </c>
      <c r="F9" s="355">
        <f t="shared" si="1"/>
        <v>26.333144415016555</v>
      </c>
      <c r="G9" s="355">
        <f t="shared" si="1"/>
        <v>74.524482220000024</v>
      </c>
      <c r="H9" s="355">
        <f t="shared" si="1"/>
        <v>33.721580647921094</v>
      </c>
      <c r="I9" s="355">
        <f t="shared" si="1"/>
        <v>49.446108684490319</v>
      </c>
      <c r="J9" s="355">
        <f t="shared" si="1"/>
        <v>34.612719515281661</v>
      </c>
      <c r="K9" s="355">
        <f t="shared" si="1"/>
        <v>95.079334829999965</v>
      </c>
      <c r="L9" s="355">
        <f t="shared" si="1"/>
        <v>70.013452220000062</v>
      </c>
      <c r="M9" s="355">
        <f t="shared" si="1"/>
        <v>75.200709321499517</v>
      </c>
      <c r="N9" s="355">
        <f t="shared" si="1"/>
        <v>33.812908560000167</v>
      </c>
      <c r="O9" s="355">
        <f t="shared" si="1"/>
        <v>107.24538548010007</v>
      </c>
      <c r="P9" s="355">
        <f t="shared" si="1"/>
        <v>115.10839608000042</v>
      </c>
      <c r="Q9" s="355">
        <f t="shared" si="1"/>
        <v>131.22743479999974</v>
      </c>
      <c r="R9" s="355">
        <f t="shared" si="1"/>
        <v>76.347280200000185</v>
      </c>
      <c r="S9" s="355">
        <f t="shared" si="1"/>
        <v>250.95234605000027</v>
      </c>
      <c r="T9" s="355">
        <f t="shared" si="1"/>
        <v>188.88867679998498</v>
      </c>
      <c r="U9" s="355">
        <f t="shared" si="1"/>
        <v>189.37505443001427</v>
      </c>
      <c r="V9" s="355">
        <f t="shared" si="1"/>
        <v>100.38531962999818</v>
      </c>
      <c r="W9" s="355">
        <f t="shared" si="1"/>
        <v>280.04919191630148</v>
      </c>
      <c r="X9" s="355">
        <f t="shared" si="1"/>
        <v>206.47679899999952</v>
      </c>
      <c r="Y9" s="355">
        <f t="shared" si="1"/>
        <v>235.9984306450979</v>
      </c>
      <c r="Z9" s="355">
        <f t="shared" si="1"/>
        <v>200.98543592440222</v>
      </c>
      <c r="AA9" s="355">
        <f t="shared" si="1"/>
        <v>326.94054677999952</v>
      </c>
      <c r="AB9" s="355">
        <f t="shared" si="1"/>
        <v>268.95753019000068</v>
      </c>
      <c r="AC9" s="355">
        <f t="shared" si="1"/>
        <v>264.83760122000092</v>
      </c>
      <c r="AD9" s="355">
        <f t="shared" si="1"/>
        <v>224.12230250999858</v>
      </c>
      <c r="AE9" s="355">
        <f t="shared" ref="AE9:AF9" si="2">SUM(AE6,AE8)</f>
        <v>360.49825106067158</v>
      </c>
      <c r="AF9" s="355">
        <f t="shared" si="2"/>
        <v>281.31226372625861</v>
      </c>
      <c r="AG9" s="355">
        <f t="shared" ref="AG9" si="3">SUM(AG6,AG8)</f>
        <v>303.03897877717912</v>
      </c>
    </row>
    <row r="10" spans="2:33">
      <c r="B10" s="2" t="s">
        <v>284</v>
      </c>
      <c r="C10" s="357">
        <f>C9/C5</f>
        <v>0.26254126762600871</v>
      </c>
      <c r="D10" s="357">
        <f t="shared" ref="D10:AD10" si="4">D9/D5</f>
        <v>0.10841081085954997</v>
      </c>
      <c r="E10" s="357">
        <f t="shared" si="4"/>
        <v>0.15235061030449573</v>
      </c>
      <c r="F10" s="357">
        <f t="shared" si="4"/>
        <v>8.9858472499639144E-2</v>
      </c>
      <c r="G10" s="357">
        <f t="shared" si="4"/>
        <v>0.26709935542284158</v>
      </c>
      <c r="H10" s="357">
        <f t="shared" si="4"/>
        <v>0.11893512225178091</v>
      </c>
      <c r="I10" s="357">
        <f t="shared" si="4"/>
        <v>0.17009746829836062</v>
      </c>
      <c r="J10" s="357">
        <f t="shared" si="4"/>
        <v>0.10887923455635716</v>
      </c>
      <c r="K10" s="357">
        <f t="shared" si="4"/>
        <v>0.28078665710423739</v>
      </c>
      <c r="L10" s="357">
        <f t="shared" si="4"/>
        <v>0.19659278703415167</v>
      </c>
      <c r="M10" s="357">
        <f t="shared" si="4"/>
        <v>0.21428043225388277</v>
      </c>
      <c r="N10" s="357">
        <f t="shared" si="4"/>
        <v>8.9945828605219505E-2</v>
      </c>
      <c r="O10" s="357">
        <f t="shared" si="4"/>
        <v>0.25780264683988885</v>
      </c>
      <c r="P10" s="357">
        <f t="shared" si="4"/>
        <v>0.19644881282575602</v>
      </c>
      <c r="Q10" s="357">
        <f t="shared" si="4"/>
        <v>0.16068383469188061</v>
      </c>
      <c r="R10" s="357">
        <f t="shared" si="4"/>
        <v>8.997848005789022E-2</v>
      </c>
      <c r="S10" s="357">
        <f t="shared" si="4"/>
        <v>0.27810051868392505</v>
      </c>
      <c r="T10" s="357">
        <f t="shared" si="4"/>
        <v>0.20746236765104797</v>
      </c>
      <c r="U10" s="357">
        <f t="shared" si="4"/>
        <v>0.20919941896985464</v>
      </c>
      <c r="V10" s="357">
        <f t="shared" si="4"/>
        <v>0.11877923429435307</v>
      </c>
      <c r="W10" s="357">
        <f t="shared" si="4"/>
        <v>0.29342281707284773</v>
      </c>
      <c r="X10" s="357">
        <f t="shared" si="4"/>
        <v>0.2214408884799185</v>
      </c>
      <c r="Y10" s="357">
        <f t="shared" si="4"/>
        <v>0.25095323587751051</v>
      </c>
      <c r="Z10" s="357">
        <f t="shared" si="4"/>
        <v>0.22191514048401123</v>
      </c>
      <c r="AA10" s="357">
        <f t="shared" si="4"/>
        <v>0.33000463986110989</v>
      </c>
      <c r="AB10" s="357">
        <f t="shared" si="4"/>
        <v>0.27528861782268682</v>
      </c>
      <c r="AC10" s="357">
        <f t="shared" si="4"/>
        <v>0.28225890297022627</v>
      </c>
      <c r="AD10" s="357">
        <f t="shared" si="4"/>
        <v>0.25030900402243156</v>
      </c>
      <c r="AE10" s="357">
        <f t="shared" ref="AE10:AF10" si="5">AE9/AE5</f>
        <v>0.34659227577214169</v>
      </c>
      <c r="AF10" s="357">
        <f t="shared" si="5"/>
        <v>0.27981807738399761</v>
      </c>
      <c r="AG10" s="357">
        <f t="shared" ref="AG10" si="6">AG9/AG5</f>
        <v>0.30125699264180633</v>
      </c>
    </row>
    <row r="11" spans="2:33" collapsed="1">
      <c r="B11" s="2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3"/>
      <c r="Z11" s="333"/>
      <c r="AA11" s="2"/>
      <c r="AB11" s="2"/>
      <c r="AC11" s="2"/>
      <c r="AD11" s="2"/>
      <c r="AE11" s="2"/>
      <c r="AF11" s="2"/>
      <c r="AG11" s="2"/>
    </row>
    <row r="12" spans="2:33">
      <c r="B12" s="335" t="s">
        <v>286</v>
      </c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6"/>
      <c r="AB12" s="336"/>
      <c r="AC12" s="336"/>
      <c r="AD12" s="336"/>
      <c r="AE12" s="336"/>
      <c r="AF12" s="336"/>
      <c r="AG12" s="336"/>
    </row>
    <row r="13" spans="2:33">
      <c r="B13" s="2" t="s">
        <v>103</v>
      </c>
      <c r="C13" s="333">
        <v>1049.0958501324999</v>
      </c>
      <c r="D13" s="333">
        <v>1066.0437649725</v>
      </c>
      <c r="E13" s="333">
        <v>1069.5507893224999</v>
      </c>
      <c r="F13" s="333">
        <v>1087.7049300825001</v>
      </c>
      <c r="G13" s="333">
        <v>1102.7295419000002</v>
      </c>
      <c r="H13" s="333">
        <v>1110.1066525600002</v>
      </c>
      <c r="I13" s="333">
        <v>1146.28741081</v>
      </c>
      <c r="J13" s="333">
        <v>1171.13618561</v>
      </c>
      <c r="K13" s="333">
        <v>1230.7398107599997</v>
      </c>
      <c r="L13" s="333">
        <v>1303.3449955000001</v>
      </c>
      <c r="M13" s="333">
        <v>1363.5974934299998</v>
      </c>
      <c r="N13" s="333">
        <v>1421.6226488399993</v>
      </c>
      <c r="O13" s="333">
        <v>1491.7164628099995</v>
      </c>
      <c r="P13" s="333">
        <v>1712.4890537799997</v>
      </c>
      <c r="Q13" s="333">
        <v>2178.2271059700001</v>
      </c>
      <c r="R13" s="333">
        <v>2650.809389250001</v>
      </c>
      <c r="S13" s="333">
        <v>3144.4780350500009</v>
      </c>
      <c r="T13" s="333">
        <v>3478.0436119799851</v>
      </c>
      <c r="U13" s="333">
        <v>3566.5967382000008</v>
      </c>
      <c r="V13" s="333">
        <v>3563.2301301599991</v>
      </c>
      <c r="W13" s="333">
        <v>3615.2722432700002</v>
      </c>
      <c r="X13" s="333">
        <v>3637.2238709500152</v>
      </c>
      <c r="Y13" s="333">
        <v>3672.394477269997</v>
      </c>
      <c r="Z13" s="333">
        <v>3732.9396222200003</v>
      </c>
      <c r="AA13" s="333">
        <v>3769.232282779999</v>
      </c>
      <c r="AB13" s="333">
        <v>3813.8102187999998</v>
      </c>
      <c r="AC13" s="333">
        <v>3811.681711680003</v>
      </c>
      <c r="AD13" s="333">
        <f>SUM(AA5:AD5)</f>
        <v>3801.37850286</v>
      </c>
      <c r="AE13" s="333">
        <f>SUM(AB5:AE5)</f>
        <v>3850.7855028599997</v>
      </c>
      <c r="AF13" s="333">
        <f>SUM(AC5:AF5)</f>
        <v>3879.1233520800006</v>
      </c>
      <c r="AG13" s="333">
        <f>SUM(AD5:AG5)</f>
        <v>3946.7595214499997</v>
      </c>
    </row>
    <row r="14" spans="2:33">
      <c r="B14" s="2" t="s">
        <v>11</v>
      </c>
      <c r="C14" s="333">
        <v>167.05103151649979</v>
      </c>
      <c r="D14" s="333">
        <v>161.44145787470512</v>
      </c>
      <c r="E14" s="333">
        <v>160.65401058470513</v>
      </c>
      <c r="F14" s="333">
        <v>164.35421207572193</v>
      </c>
      <c r="G14" s="333">
        <v>169.57056340322191</v>
      </c>
      <c r="H14" s="333">
        <v>173.35427159293761</v>
      </c>
      <c r="I14" s="333">
        <v>184.02531596742799</v>
      </c>
      <c r="J14" s="333">
        <v>192.30489106769312</v>
      </c>
      <c r="K14" s="333">
        <v>212.85974367769305</v>
      </c>
      <c r="L14" s="333">
        <v>249.15161524977199</v>
      </c>
      <c r="M14" s="333">
        <v>274.90621588678118</v>
      </c>
      <c r="N14" s="333">
        <v>274.1064049314997</v>
      </c>
      <c r="O14" s="333">
        <v>286.27245558159984</v>
      </c>
      <c r="P14" s="333">
        <v>331.36739944160018</v>
      </c>
      <c r="Q14" s="333">
        <v>387.39412492010041</v>
      </c>
      <c r="R14" s="333">
        <v>429.92849656010043</v>
      </c>
      <c r="S14" s="333">
        <v>573.63545713000065</v>
      </c>
      <c r="T14" s="333">
        <v>647.41573784998513</v>
      </c>
      <c r="U14" s="333">
        <v>705.61977508000166</v>
      </c>
      <c r="V14" s="333">
        <v>729.65781450999964</v>
      </c>
      <c r="W14" s="333">
        <v>758.75466037630076</v>
      </c>
      <c r="X14" s="333">
        <v>776.34278257631536</v>
      </c>
      <c r="Y14" s="333">
        <v>822.90974119139696</v>
      </c>
      <c r="Z14" s="333">
        <v>923.50985748580115</v>
      </c>
      <c r="AA14" s="333">
        <v>970.40121234949925</v>
      </c>
      <c r="AB14" s="333">
        <v>1032.8819435395003</v>
      </c>
      <c r="AC14" s="333">
        <v>1061.7211141144035</v>
      </c>
      <c r="AD14" s="333">
        <f>SUM(AA9:AD9)</f>
        <v>1084.8579806999996</v>
      </c>
      <c r="AE14" s="333">
        <f>SUM(AB9:AE9)</f>
        <v>1118.4156849806718</v>
      </c>
      <c r="AF14" s="333">
        <f>SUM(AC9:AF9)</f>
        <v>1130.7704185169296</v>
      </c>
      <c r="AG14" s="333">
        <f>SUM(AD9:AG9)</f>
        <v>1168.9717960741079</v>
      </c>
    </row>
    <row r="15" spans="2:33">
      <c r="B15" s="335" t="s">
        <v>287</v>
      </c>
      <c r="C15" s="339">
        <v>0.15923333553878932</v>
      </c>
      <c r="D15" s="339">
        <v>0.1514398031105878</v>
      </c>
      <c r="E15" s="339">
        <v>0.15020699548683461</v>
      </c>
      <c r="F15" s="339">
        <v>0.15110183610481201</v>
      </c>
      <c r="G15" s="339">
        <v>0.15377348385085637</v>
      </c>
      <c r="H15" s="339">
        <v>0.15616001506987454</v>
      </c>
      <c r="I15" s="339">
        <v>0.16054029227922023</v>
      </c>
      <c r="J15" s="339">
        <v>0.16420369674388369</v>
      </c>
      <c r="K15" s="339">
        <v>0.17061291907267348</v>
      </c>
      <c r="L15" s="339">
        <v>0.18742874239757149</v>
      </c>
      <c r="M15" s="339">
        <v>0.19537718219410166</v>
      </c>
      <c r="N15" s="339">
        <v>0.18743317326022435</v>
      </c>
      <c r="O15" s="339">
        <v>0.18868301350770397</v>
      </c>
      <c r="P15" s="339">
        <v>0.19190195846055402</v>
      </c>
      <c r="Q15" s="339">
        <v>0.17825311408447325</v>
      </c>
      <c r="R15" s="339">
        <v>0.16218763156023866</v>
      </c>
      <c r="S15" s="339">
        <v>0.18242628847648451</v>
      </c>
      <c r="T15" s="339">
        <v>0.18614365145393433</v>
      </c>
      <c r="U15" s="339">
        <v>0.1978411990126239</v>
      </c>
      <c r="V15" s="339">
        <v>0.20477426039199886</v>
      </c>
      <c r="W15" s="339">
        <v>0.20987483357270212</v>
      </c>
      <c r="X15" s="339">
        <v>0.21344377198688638</v>
      </c>
      <c r="Y15" s="339">
        <v>0.22407988746435969</v>
      </c>
      <c r="Z15" s="339">
        <v>0.24739480167016059</v>
      </c>
      <c r="AA15" s="339">
        <v>0.25745327948687191</v>
      </c>
      <c r="AB15" s="339">
        <v>0.27082678064261217</v>
      </c>
      <c r="AC15" s="339">
        <v>0.27854401139030277</v>
      </c>
      <c r="AD15" s="339">
        <f>AD14/AD13</f>
        <v>0.28538541476040791</v>
      </c>
      <c r="AE15" s="339">
        <f>AE14/AE13</f>
        <v>0.29043832333689279</v>
      </c>
      <c r="AF15" s="339">
        <f>AF14/AF13</f>
        <v>0.29150153678681195</v>
      </c>
      <c r="AG15" s="339">
        <f>AG14/AG13</f>
        <v>0.29618520959306877</v>
      </c>
    </row>
    <row r="16" spans="2:33" ht="17.25">
      <c r="B16" s="2" t="s">
        <v>288</v>
      </c>
      <c r="C16" s="246"/>
      <c r="D16" s="246"/>
      <c r="E16" s="246"/>
      <c r="F16" s="246"/>
      <c r="G16" s="356">
        <f t="shared" ref="G16:AC16" si="7">(ROUND(G15,3)-ROUND(C15,3))*100</f>
        <v>-0.50000000000000044</v>
      </c>
      <c r="H16" s="356">
        <f t="shared" si="7"/>
        <v>0.50000000000000044</v>
      </c>
      <c r="I16" s="356">
        <f t="shared" si="7"/>
        <v>1.100000000000001</v>
      </c>
      <c r="J16" s="356">
        <f t="shared" si="7"/>
        <v>1.3000000000000012</v>
      </c>
      <c r="K16" s="356">
        <f t="shared" si="7"/>
        <v>1.7000000000000015</v>
      </c>
      <c r="L16" s="356">
        <f t="shared" si="7"/>
        <v>3.1</v>
      </c>
      <c r="M16" s="356">
        <f t="shared" si="7"/>
        <v>3.4000000000000004</v>
      </c>
      <c r="N16" s="356">
        <f t="shared" si="7"/>
        <v>2.2999999999999994</v>
      </c>
      <c r="O16" s="356">
        <f t="shared" si="7"/>
        <v>1.7999999999999989</v>
      </c>
      <c r="P16" s="356">
        <f t="shared" si="7"/>
        <v>0.50000000000000044</v>
      </c>
      <c r="Q16" s="356">
        <f t="shared" si="7"/>
        <v>-1.7000000000000015</v>
      </c>
      <c r="R16" s="356">
        <f t="shared" si="7"/>
        <v>-2.4999999999999996</v>
      </c>
      <c r="S16" s="356">
        <f t="shared" si="7"/>
        <v>-0.70000000000000062</v>
      </c>
      <c r="T16" s="356">
        <f t="shared" si="7"/>
        <v>-0.60000000000000053</v>
      </c>
      <c r="U16" s="356">
        <f t="shared" si="7"/>
        <v>2.0000000000000018</v>
      </c>
      <c r="V16" s="356">
        <f t="shared" si="7"/>
        <v>4.299999999999998</v>
      </c>
      <c r="W16" s="356">
        <f t="shared" si="7"/>
        <v>2.8</v>
      </c>
      <c r="X16" s="356">
        <f t="shared" si="7"/>
        <v>2.6999999999999997</v>
      </c>
      <c r="Y16" s="356">
        <f t="shared" si="7"/>
        <v>2.5999999999999996</v>
      </c>
      <c r="Z16" s="356">
        <f t="shared" si="7"/>
        <v>4.2000000000000011</v>
      </c>
      <c r="AA16" s="356">
        <f t="shared" si="7"/>
        <v>4.7000000000000011</v>
      </c>
      <c r="AB16" s="356">
        <f t="shared" si="7"/>
        <v>5.8000000000000025</v>
      </c>
      <c r="AC16" s="356">
        <f t="shared" si="7"/>
        <v>5.5000000000000018</v>
      </c>
      <c r="AD16" s="356">
        <f>(ROUND(AD15,3)-ROUND(Z15,3))*100</f>
        <v>3.799999999999998</v>
      </c>
      <c r="AE16" s="356">
        <f>(ROUND(AE15,3)-ROUND(AA15,3))*100</f>
        <v>3.2999999999999972</v>
      </c>
      <c r="AF16" s="356">
        <f>(ROUND(AF15,3)-ROUND(AB15,3))*100</f>
        <v>2.0999999999999961</v>
      </c>
      <c r="AG16" s="356">
        <f>(ROUND(AG15,3)-ROUND(AC15,3))*100</f>
        <v>1.699999999999996</v>
      </c>
    </row>
  </sheetData>
  <conditionalFormatting sqref="C16:AG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L105"/>
  <sheetViews>
    <sheetView showGridLines="0" zoomScale="85" zoomScaleNormal="85" workbookViewId="0">
      <pane xSplit="10" ySplit="4" topLeftCell="S5" activePane="bottomRight" state="frozen"/>
      <selection activeCell="B1" sqref="B1"/>
      <selection pane="topRight" activeCell="B1" sqref="B1"/>
      <selection pane="bottomLeft" activeCell="B1" sqref="B1"/>
      <selection pane="bottomRight" activeCell="AG17" sqref="AG17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5" max="35" width="10.7109375" hidden="1" customWidth="1" outlineLevel="1"/>
    <col min="36" max="36" width="10.7109375" collapsed="1"/>
  </cols>
  <sheetData>
    <row r="1" spans="2:38" ht="18.75">
      <c r="B1" s="350" t="s">
        <v>405</v>
      </c>
    </row>
    <row r="2" spans="2:38">
      <c r="B2" s="211" t="s">
        <v>378</v>
      </c>
      <c r="AC2" s="351"/>
      <c r="AD2" s="351"/>
      <c r="AE2" s="351"/>
      <c r="AF2" s="351"/>
      <c r="AG2" s="351"/>
    </row>
    <row r="3" spans="2:38">
      <c r="B3" s="291"/>
      <c r="AC3" s="352"/>
      <c r="AD3" s="352"/>
      <c r="AE3" s="352"/>
      <c r="AF3" s="352"/>
      <c r="AG3" s="352"/>
    </row>
    <row r="4" spans="2:38">
      <c r="B4" s="130" t="s">
        <v>414</v>
      </c>
      <c r="C4" s="159" t="s">
        <v>150</v>
      </c>
      <c r="D4" s="159" t="s">
        <v>151</v>
      </c>
      <c r="E4" s="159" t="s">
        <v>152</v>
      </c>
      <c r="F4" s="159" t="s">
        <v>206</v>
      </c>
      <c r="G4" s="159" t="s">
        <v>207</v>
      </c>
      <c r="H4" s="159" t="s">
        <v>208</v>
      </c>
      <c r="I4" s="159" t="s">
        <v>209</v>
      </c>
      <c r="J4" s="159" t="s">
        <v>153</v>
      </c>
      <c r="K4" s="159" t="s">
        <v>95</v>
      </c>
      <c r="L4" s="159" t="s">
        <v>96</v>
      </c>
      <c r="M4" s="159" t="s">
        <v>97</v>
      </c>
      <c r="N4" s="159" t="s">
        <v>98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411</v>
      </c>
      <c r="AE4" s="159" t="s">
        <v>415</v>
      </c>
      <c r="AF4" s="159" t="s">
        <v>416</v>
      </c>
      <c r="AG4" s="159" t="s">
        <v>417</v>
      </c>
      <c r="AI4" s="159">
        <v>2021</v>
      </c>
      <c r="AJ4" s="159">
        <v>2022</v>
      </c>
      <c r="AK4" s="159">
        <v>2023</v>
      </c>
      <c r="AL4" s="200">
        <v>2024</v>
      </c>
    </row>
    <row r="5" spans="2:38">
      <c r="B5" s="158" t="s">
        <v>260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I5" s="143"/>
      <c r="AJ5" s="143"/>
      <c r="AK5" s="143"/>
      <c r="AL5" s="143"/>
    </row>
    <row r="6" spans="2:38">
      <c r="B6" s="144" t="s">
        <v>100</v>
      </c>
      <c r="C6" s="145" t="s">
        <v>336</v>
      </c>
      <c r="D6" s="145" t="s">
        <v>336</v>
      </c>
      <c r="E6" s="145" t="s">
        <v>336</v>
      </c>
      <c r="F6" s="145" t="s">
        <v>336</v>
      </c>
      <c r="G6" s="145" t="s">
        <v>336</v>
      </c>
      <c r="H6" s="145" t="s">
        <v>336</v>
      </c>
      <c r="I6" s="145" t="s">
        <v>336</v>
      </c>
      <c r="J6" s="145" t="s">
        <v>336</v>
      </c>
      <c r="K6" s="145" t="s">
        <v>336</v>
      </c>
      <c r="L6" s="145" t="s">
        <v>336</v>
      </c>
      <c r="M6" s="145" t="s">
        <v>336</v>
      </c>
      <c r="N6" s="145" t="s">
        <v>336</v>
      </c>
      <c r="O6" s="145" t="s">
        <v>336</v>
      </c>
      <c r="P6" s="145" t="s">
        <v>336</v>
      </c>
      <c r="Q6" s="145" t="s">
        <v>336</v>
      </c>
      <c r="R6" s="145" t="s">
        <v>336</v>
      </c>
      <c r="S6" s="146">
        <v>1275.9566250000003</v>
      </c>
      <c r="T6" s="146">
        <v>1271.1526508699908</v>
      </c>
      <c r="U6" s="146">
        <v>1303.2831678600091</v>
      </c>
      <c r="V6" s="146">
        <v>1165.291672299998</v>
      </c>
      <c r="W6" s="146">
        <v>1331.1108701825008</v>
      </c>
      <c r="X6" s="146">
        <v>1314.5403478162987</v>
      </c>
      <c r="Y6" s="146">
        <v>1271.7909410892987</v>
      </c>
      <c r="Z6" s="146">
        <v>1240.2931801056004</v>
      </c>
      <c r="AA6" s="146">
        <v>1303.2521667399997</v>
      </c>
      <c r="AB6" s="146">
        <v>1300.5675867300004</v>
      </c>
      <c r="AC6" s="146">
        <v>1229.37496145</v>
      </c>
      <c r="AD6" s="146">
        <v>1205.9810725399996</v>
      </c>
      <c r="AE6" s="146">
        <v>1369.36981672</v>
      </c>
      <c r="AF6" s="146">
        <v>1380.0665360800003</v>
      </c>
      <c r="AG6" s="146">
        <v>1291.3734457099995</v>
      </c>
      <c r="AI6" s="146" t="s">
        <v>380</v>
      </c>
      <c r="AJ6" s="146">
        <f t="shared" ref="AJ6:AJ29" si="0">SUM(S6:V6)</f>
        <v>5015.6841160299982</v>
      </c>
      <c r="AK6" s="146">
        <f t="shared" ref="AK6:AK29" si="1">SUM(W6:Z6)</f>
        <v>5157.7353391936986</v>
      </c>
      <c r="AL6" s="146">
        <f>SUM(AA6:AD6)</f>
        <v>5039.1757874599998</v>
      </c>
    </row>
    <row r="7" spans="2:38">
      <c r="B7" s="144" t="s">
        <v>101</v>
      </c>
      <c r="C7" s="145" t="s">
        <v>336</v>
      </c>
      <c r="D7" s="145" t="s">
        <v>336</v>
      </c>
      <c r="E7" s="145" t="s">
        <v>336</v>
      </c>
      <c r="F7" s="145" t="s">
        <v>336</v>
      </c>
      <c r="G7" s="145" t="s">
        <v>336</v>
      </c>
      <c r="H7" s="145" t="s">
        <v>336</v>
      </c>
      <c r="I7" s="145" t="s">
        <v>336</v>
      </c>
      <c r="J7" s="145" t="s">
        <v>336</v>
      </c>
      <c r="K7" s="145" t="s">
        <v>336</v>
      </c>
      <c r="L7" s="145" t="s">
        <v>336</v>
      </c>
      <c r="M7" s="145" t="s">
        <v>336</v>
      </c>
      <c r="N7" s="145" t="s">
        <v>336</v>
      </c>
      <c r="O7" s="145" t="s">
        <v>336</v>
      </c>
      <c r="P7" s="145" t="s">
        <v>336</v>
      </c>
      <c r="Q7" s="145" t="s">
        <v>336</v>
      </c>
      <c r="R7" s="145" t="s">
        <v>336</v>
      </c>
      <c r="S7" s="146">
        <v>-664.49191556999995</v>
      </c>
      <c r="T7" s="146">
        <v>-677.86702602082858</v>
      </c>
      <c r="U7" s="146">
        <v>-706.68530681999346</v>
      </c>
      <c r="V7" s="146">
        <v>-611.01978214000042</v>
      </c>
      <c r="W7" s="146">
        <v>-736.8025075885995</v>
      </c>
      <c r="X7" s="146">
        <v>-744.68012218579861</v>
      </c>
      <c r="Y7" s="146">
        <v>-688.23731037990171</v>
      </c>
      <c r="Z7" s="146">
        <v>-695.1147301410989</v>
      </c>
      <c r="AA7" s="146">
        <v>-716.08979452000017</v>
      </c>
      <c r="AB7" s="146">
        <v>-748.03303004999987</v>
      </c>
      <c r="AC7" s="146">
        <v>-677.85483189999991</v>
      </c>
      <c r="AD7" s="146">
        <v>-708.43773017000024</v>
      </c>
      <c r="AE7" s="146">
        <v>-772.38366399000006</v>
      </c>
      <c r="AF7" s="146">
        <v>-826.66130942999985</v>
      </c>
      <c r="AG7" s="146">
        <v>-716.83187423000095</v>
      </c>
      <c r="AI7" s="146" t="s">
        <v>380</v>
      </c>
      <c r="AJ7" s="146">
        <f t="shared" si="0"/>
        <v>-2660.0640305508223</v>
      </c>
      <c r="AK7" s="146">
        <f t="shared" si="1"/>
        <v>-2864.8346702953986</v>
      </c>
      <c r="AL7" s="146">
        <f t="shared" ref="AL7:AL29" si="2">SUM(AA7:AD7)</f>
        <v>-2850.4153866399997</v>
      </c>
    </row>
    <row r="8" spans="2:38">
      <c r="B8" s="144" t="s">
        <v>102</v>
      </c>
      <c r="C8" s="145" t="s">
        <v>336</v>
      </c>
      <c r="D8" s="145" t="s">
        <v>336</v>
      </c>
      <c r="E8" s="145" t="s">
        <v>336</v>
      </c>
      <c r="F8" s="145" t="s">
        <v>336</v>
      </c>
      <c r="G8" s="145" t="s">
        <v>336</v>
      </c>
      <c r="H8" s="145" t="s">
        <v>336</v>
      </c>
      <c r="I8" s="145" t="s">
        <v>336</v>
      </c>
      <c r="J8" s="145" t="s">
        <v>336</v>
      </c>
      <c r="K8" s="145" t="s">
        <v>336</v>
      </c>
      <c r="L8" s="145" t="s">
        <v>336</v>
      </c>
      <c r="M8" s="145" t="s">
        <v>336</v>
      </c>
      <c r="N8" s="145" t="s">
        <v>336</v>
      </c>
      <c r="O8" s="145" t="s">
        <v>336</v>
      </c>
      <c r="P8" s="145" t="s">
        <v>336</v>
      </c>
      <c r="Q8" s="145" t="s">
        <v>336</v>
      </c>
      <c r="R8" s="145" t="s">
        <v>336</v>
      </c>
      <c r="S8" s="146">
        <v>-24.868798169999994</v>
      </c>
      <c r="T8" s="146">
        <v>-25.459797790000021</v>
      </c>
      <c r="U8" s="146">
        <v>-24.442287879999995</v>
      </c>
      <c r="V8" s="146">
        <v>-21.836679909999997</v>
      </c>
      <c r="W8" s="146">
        <v>-21.876526468499996</v>
      </c>
      <c r="X8" s="146">
        <v>-21.494559394399978</v>
      </c>
      <c r="Y8" s="146">
        <v>-22.323513061500027</v>
      </c>
      <c r="Z8" s="146">
        <v>-20.654847285400052</v>
      </c>
      <c r="AA8" s="146">
        <v>-20.716230420000002</v>
      </c>
      <c r="AB8" s="146">
        <v>-20.903404479999992</v>
      </c>
      <c r="AC8" s="146">
        <v>-20.33241451000001</v>
      </c>
      <c r="AD8" s="146">
        <v>-20.419245859999958</v>
      </c>
      <c r="AE8" s="146">
        <v>-20.941963740000002</v>
      </c>
      <c r="AF8" s="146">
        <v>-20.502279529999985</v>
      </c>
      <c r="AG8" s="146">
        <v>-21.947505680000006</v>
      </c>
      <c r="AI8" s="146" t="s">
        <v>380</v>
      </c>
      <c r="AJ8" s="146">
        <f t="shared" si="0"/>
        <v>-96.607563750000011</v>
      </c>
      <c r="AK8" s="146">
        <f t="shared" si="1"/>
        <v>-86.34944620980005</v>
      </c>
      <c r="AL8" s="146">
        <f t="shared" si="2"/>
        <v>-82.371295269999962</v>
      </c>
    </row>
    <row r="9" spans="2:38">
      <c r="B9" s="182" t="s">
        <v>103</v>
      </c>
      <c r="C9" s="183" t="s">
        <v>336</v>
      </c>
      <c r="D9" s="183" t="s">
        <v>336</v>
      </c>
      <c r="E9" s="183" t="s">
        <v>336</v>
      </c>
      <c r="F9" s="183" t="s">
        <v>336</v>
      </c>
      <c r="G9" s="183" t="s">
        <v>336</v>
      </c>
      <c r="H9" s="183" t="s">
        <v>336</v>
      </c>
      <c r="I9" s="183" t="s">
        <v>336</v>
      </c>
      <c r="J9" s="183" t="s">
        <v>336</v>
      </c>
      <c r="K9" s="183" t="s">
        <v>336</v>
      </c>
      <c r="L9" s="183" t="s">
        <v>336</v>
      </c>
      <c r="M9" s="183" t="s">
        <v>336</v>
      </c>
      <c r="N9" s="183" t="s">
        <v>336</v>
      </c>
      <c r="O9" s="183" t="s">
        <v>336</v>
      </c>
      <c r="P9" s="183" t="s">
        <v>336</v>
      </c>
      <c r="Q9" s="183" t="s">
        <v>336</v>
      </c>
      <c r="R9" s="183" t="s">
        <v>336</v>
      </c>
      <c r="S9" s="184">
        <v>586.59591126000055</v>
      </c>
      <c r="T9" s="184">
        <v>567.82582705916218</v>
      </c>
      <c r="U9" s="184">
        <v>572.15557316001559</v>
      </c>
      <c r="V9" s="184">
        <v>532.43521024999768</v>
      </c>
      <c r="W9" s="184">
        <v>572.43183612540122</v>
      </c>
      <c r="X9" s="184">
        <v>548.3656662361002</v>
      </c>
      <c r="Y9" s="184">
        <v>561.23011764789715</v>
      </c>
      <c r="Z9" s="184">
        <v>524.52360267910137</v>
      </c>
      <c r="AA9" s="184">
        <v>566.44614179999962</v>
      </c>
      <c r="AB9" s="184">
        <v>531.63115220000043</v>
      </c>
      <c r="AC9" s="184">
        <v>531.18771504000006</v>
      </c>
      <c r="AD9" s="184">
        <v>477.12409650999939</v>
      </c>
      <c r="AE9" s="184">
        <v>576.04418898999995</v>
      </c>
      <c r="AF9" s="184">
        <v>532.90294712000048</v>
      </c>
      <c r="AG9" s="184">
        <v>552.59406579999859</v>
      </c>
      <c r="AI9" s="184" t="s">
        <v>380</v>
      </c>
      <c r="AJ9" s="184">
        <f t="shared" si="0"/>
        <v>2259.0125217291761</v>
      </c>
      <c r="AK9" s="184">
        <f t="shared" si="1"/>
        <v>2206.5512226884998</v>
      </c>
      <c r="AL9" s="184">
        <f t="shared" si="2"/>
        <v>2106.3891055499998</v>
      </c>
    </row>
    <row r="10" spans="2:38">
      <c r="B10" s="185" t="s">
        <v>104</v>
      </c>
      <c r="C10" s="183" t="s">
        <v>336</v>
      </c>
      <c r="D10" s="183" t="s">
        <v>336</v>
      </c>
      <c r="E10" s="183" t="s">
        <v>336</v>
      </c>
      <c r="F10" s="183" t="s">
        <v>336</v>
      </c>
      <c r="G10" s="183" t="s">
        <v>336</v>
      </c>
      <c r="H10" s="183" t="s">
        <v>336</v>
      </c>
      <c r="I10" s="183" t="s">
        <v>336</v>
      </c>
      <c r="J10" s="183" t="s">
        <v>336</v>
      </c>
      <c r="K10" s="183" t="s">
        <v>336</v>
      </c>
      <c r="L10" s="183" t="s">
        <v>336</v>
      </c>
      <c r="M10" s="183" t="s">
        <v>336</v>
      </c>
      <c r="N10" s="183" t="s">
        <v>336</v>
      </c>
      <c r="O10" s="183" t="s">
        <v>336</v>
      </c>
      <c r="P10" s="183" t="s">
        <v>336</v>
      </c>
      <c r="Q10" s="183" t="s">
        <v>336</v>
      </c>
      <c r="R10" s="183" t="s">
        <v>336</v>
      </c>
      <c r="S10" s="186">
        <v>-197.62911039000002</v>
      </c>
      <c r="T10" s="186">
        <v>-257.32896767999955</v>
      </c>
      <c r="U10" s="186">
        <v>-253.83433948000027</v>
      </c>
      <c r="V10" s="186">
        <v>-272.70783540000002</v>
      </c>
      <c r="W10" s="186">
        <v>-208.9154489884998</v>
      </c>
      <c r="X10" s="186">
        <v>-263.79234397639982</v>
      </c>
      <c r="Y10" s="186">
        <v>-207.12047745350031</v>
      </c>
      <c r="Z10" s="186">
        <v>-213.83504799209956</v>
      </c>
      <c r="AA10" s="186">
        <v>-173.88455894999998</v>
      </c>
      <c r="AB10" s="186">
        <v>-210.04543441000004</v>
      </c>
      <c r="AC10" s="186">
        <v>-200.15429512000014</v>
      </c>
      <c r="AD10" s="186">
        <v>-207.85332039000045</v>
      </c>
      <c r="AE10" s="186">
        <v>-184.17793205000001</v>
      </c>
      <c r="AF10" s="186">
        <v>-228.18693519999997</v>
      </c>
      <c r="AG10" s="186">
        <v>-211.06436188999987</v>
      </c>
      <c r="AI10" s="186" t="s">
        <v>380</v>
      </c>
      <c r="AJ10" s="186">
        <f t="shared" si="0"/>
        <v>-981.50025294999989</v>
      </c>
      <c r="AK10" s="186">
        <f t="shared" si="1"/>
        <v>-893.66331841049953</v>
      </c>
      <c r="AL10" s="186">
        <f t="shared" si="2"/>
        <v>-791.93760887000064</v>
      </c>
    </row>
    <row r="11" spans="2:38">
      <c r="B11" s="147" t="s">
        <v>105</v>
      </c>
      <c r="C11" s="148" t="s">
        <v>336</v>
      </c>
      <c r="D11" s="148" t="s">
        <v>336</v>
      </c>
      <c r="E11" s="148" t="s">
        <v>336</v>
      </c>
      <c r="F11" s="148" t="s">
        <v>336</v>
      </c>
      <c r="G11" s="148" t="s">
        <v>336</v>
      </c>
      <c r="H11" s="148" t="s">
        <v>336</v>
      </c>
      <c r="I11" s="148" t="s">
        <v>336</v>
      </c>
      <c r="J11" s="148" t="s">
        <v>336</v>
      </c>
      <c r="K11" s="148" t="s">
        <v>336</v>
      </c>
      <c r="L11" s="148" t="s">
        <v>336</v>
      </c>
      <c r="M11" s="148" t="s">
        <v>336</v>
      </c>
      <c r="N11" s="148" t="s">
        <v>336</v>
      </c>
      <c r="O11" s="148" t="s">
        <v>336</v>
      </c>
      <c r="P11" s="148" t="s">
        <v>336</v>
      </c>
      <c r="Q11" s="148" t="s">
        <v>336</v>
      </c>
      <c r="R11" s="148" t="s">
        <v>336</v>
      </c>
      <c r="S11" s="149">
        <v>-143.10575658000002</v>
      </c>
      <c r="T11" s="149">
        <v>-185.29417498999959</v>
      </c>
      <c r="U11" s="149">
        <v>-184.74396202000025</v>
      </c>
      <c r="V11" s="149">
        <v>-184.89719555000002</v>
      </c>
      <c r="W11" s="149">
        <v>-152.81362083789983</v>
      </c>
      <c r="X11" s="149">
        <v>-202.24538576629979</v>
      </c>
      <c r="Y11" s="149">
        <v>-150.13032343270032</v>
      </c>
      <c r="Z11" s="149">
        <v>-157.63895761850006</v>
      </c>
      <c r="AA11" s="149">
        <v>-128.63604284999997</v>
      </c>
      <c r="AB11" s="149">
        <v>-155.44671134000004</v>
      </c>
      <c r="AC11" s="149">
        <v>-145.21914724000013</v>
      </c>
      <c r="AD11" s="149">
        <v>-149.24104675000052</v>
      </c>
      <c r="AE11" s="149">
        <v>-133.14941827000004</v>
      </c>
      <c r="AF11" s="149">
        <v>-164.19494230999996</v>
      </c>
      <c r="AG11" s="149">
        <v>-149.98066011999992</v>
      </c>
      <c r="AI11" s="149" t="s">
        <v>380</v>
      </c>
      <c r="AJ11" s="149">
        <f t="shared" si="0"/>
        <v>-698.04108913999983</v>
      </c>
      <c r="AK11" s="149">
        <f t="shared" si="1"/>
        <v>-662.8282876554</v>
      </c>
      <c r="AL11" s="149">
        <f t="shared" si="2"/>
        <v>-578.54294818000062</v>
      </c>
    </row>
    <row r="12" spans="2:38">
      <c r="B12" s="150" t="s">
        <v>106</v>
      </c>
      <c r="C12" s="145" t="s">
        <v>336</v>
      </c>
      <c r="D12" s="145" t="s">
        <v>336</v>
      </c>
      <c r="E12" s="145" t="s">
        <v>336</v>
      </c>
      <c r="F12" s="145" t="s">
        <v>336</v>
      </c>
      <c r="G12" s="145" t="s">
        <v>336</v>
      </c>
      <c r="H12" s="145" t="s">
        <v>336</v>
      </c>
      <c r="I12" s="145" t="s">
        <v>336</v>
      </c>
      <c r="J12" s="145" t="s">
        <v>336</v>
      </c>
      <c r="K12" s="145" t="s">
        <v>336</v>
      </c>
      <c r="L12" s="145" t="s">
        <v>336</v>
      </c>
      <c r="M12" s="145" t="s">
        <v>336</v>
      </c>
      <c r="N12" s="145" t="s">
        <v>336</v>
      </c>
      <c r="O12" s="145" t="s">
        <v>336</v>
      </c>
      <c r="P12" s="145" t="s">
        <v>336</v>
      </c>
      <c r="Q12" s="145" t="s">
        <v>336</v>
      </c>
      <c r="R12" s="145" t="s">
        <v>336</v>
      </c>
      <c r="S12" s="151">
        <v>-19.290112610000001</v>
      </c>
      <c r="T12" s="151">
        <v>-22.529763180000003</v>
      </c>
      <c r="U12" s="151">
        <v>-24.31842790999999</v>
      </c>
      <c r="V12" s="151">
        <v>-27.519816509999995</v>
      </c>
      <c r="W12" s="151">
        <v>-18.468820669700001</v>
      </c>
      <c r="X12" s="151">
        <v>-19.372256660000009</v>
      </c>
      <c r="Y12" s="151">
        <v>-20.370839059999994</v>
      </c>
      <c r="Z12" s="151">
        <v>-16.326790924999994</v>
      </c>
      <c r="AA12" s="151">
        <v>-14.411304399999999</v>
      </c>
      <c r="AB12" s="151">
        <v>-17.146286339999996</v>
      </c>
      <c r="AC12" s="151">
        <v>-19.002770800000008</v>
      </c>
      <c r="AD12" s="151">
        <v>-17.507560969999986</v>
      </c>
      <c r="AE12" s="151">
        <v>-14.07107132</v>
      </c>
      <c r="AF12" s="151">
        <v>-19.045777439999988</v>
      </c>
      <c r="AG12" s="151">
        <v>-19.442985650000004</v>
      </c>
      <c r="AI12" s="151" t="s">
        <v>380</v>
      </c>
      <c r="AJ12" s="151">
        <f t="shared" si="0"/>
        <v>-93.658120209999993</v>
      </c>
      <c r="AK12" s="151">
        <f t="shared" si="1"/>
        <v>-74.538707314700005</v>
      </c>
      <c r="AL12" s="151">
        <f t="shared" si="2"/>
        <v>-68.067922509999988</v>
      </c>
    </row>
    <row r="13" spans="2:38">
      <c r="B13" s="150" t="s">
        <v>107</v>
      </c>
      <c r="C13" s="145" t="s">
        <v>336</v>
      </c>
      <c r="D13" s="145" t="s">
        <v>336</v>
      </c>
      <c r="E13" s="145" t="s">
        <v>336</v>
      </c>
      <c r="F13" s="145" t="s">
        <v>336</v>
      </c>
      <c r="G13" s="145" t="s">
        <v>336</v>
      </c>
      <c r="H13" s="145" t="s">
        <v>336</v>
      </c>
      <c r="I13" s="145" t="s">
        <v>336</v>
      </c>
      <c r="J13" s="145" t="s">
        <v>336</v>
      </c>
      <c r="K13" s="145" t="s">
        <v>336</v>
      </c>
      <c r="L13" s="145" t="s">
        <v>336</v>
      </c>
      <c r="M13" s="145" t="s">
        <v>336</v>
      </c>
      <c r="N13" s="145" t="s">
        <v>336</v>
      </c>
      <c r="O13" s="145" t="s">
        <v>336</v>
      </c>
      <c r="P13" s="145" t="s">
        <v>336</v>
      </c>
      <c r="Q13" s="145" t="s">
        <v>336</v>
      </c>
      <c r="R13" s="145" t="s">
        <v>336</v>
      </c>
      <c r="S13" s="151">
        <v>-17.132379170000007</v>
      </c>
      <c r="T13" s="151">
        <v>-17.809541279999983</v>
      </c>
      <c r="U13" s="151">
        <v>-16.619220760000019</v>
      </c>
      <c r="V13" s="151">
        <v>-20.734937419999994</v>
      </c>
      <c r="W13" s="151">
        <v>-13.183842741099989</v>
      </c>
      <c r="X13" s="151">
        <v>-16.588335120000011</v>
      </c>
      <c r="Y13" s="151">
        <v>-12.716361440000007</v>
      </c>
      <c r="Z13" s="151">
        <v>-14.242310759999956</v>
      </c>
      <c r="AA13" s="151">
        <v>-13.830172040000001</v>
      </c>
      <c r="AB13" s="151">
        <v>-16.89788729999999</v>
      </c>
      <c r="AC13" s="151">
        <v>-10.286648570000015</v>
      </c>
      <c r="AD13" s="151">
        <v>-13.243273439999955</v>
      </c>
      <c r="AE13" s="151">
        <v>-13.523736679999999</v>
      </c>
      <c r="AF13" s="151">
        <v>-17.039348620000013</v>
      </c>
      <c r="AG13" s="151">
        <v>-15.544515369999957</v>
      </c>
      <c r="AI13" s="151" t="s">
        <v>380</v>
      </c>
      <c r="AJ13" s="151">
        <f t="shared" si="0"/>
        <v>-72.296078630000011</v>
      </c>
      <c r="AK13" s="151">
        <f t="shared" si="1"/>
        <v>-56.730850061099957</v>
      </c>
      <c r="AL13" s="151">
        <f>SUM(AA13:AD13)</f>
        <v>-54.257981349999959</v>
      </c>
    </row>
    <row r="14" spans="2:38">
      <c r="B14" s="150" t="s">
        <v>108</v>
      </c>
      <c r="C14" s="145" t="s">
        <v>336</v>
      </c>
      <c r="D14" s="145" t="s">
        <v>336</v>
      </c>
      <c r="E14" s="145" t="s">
        <v>336</v>
      </c>
      <c r="F14" s="145" t="s">
        <v>336</v>
      </c>
      <c r="G14" s="145" t="s">
        <v>336</v>
      </c>
      <c r="H14" s="145" t="s">
        <v>336</v>
      </c>
      <c r="I14" s="145" t="s">
        <v>336</v>
      </c>
      <c r="J14" s="145" t="s">
        <v>336</v>
      </c>
      <c r="K14" s="145" t="s">
        <v>336</v>
      </c>
      <c r="L14" s="145" t="s">
        <v>336</v>
      </c>
      <c r="M14" s="145" t="s">
        <v>336</v>
      </c>
      <c r="N14" s="145" t="s">
        <v>336</v>
      </c>
      <c r="O14" s="145" t="s">
        <v>336</v>
      </c>
      <c r="P14" s="145" t="s">
        <v>336</v>
      </c>
      <c r="Q14" s="145" t="s">
        <v>336</v>
      </c>
      <c r="R14" s="145" t="s">
        <v>336</v>
      </c>
      <c r="S14" s="151">
        <v>-18.100862030000002</v>
      </c>
      <c r="T14" s="151">
        <v>-31.695488229999988</v>
      </c>
      <c r="U14" s="151">
        <v>-28.152728790000005</v>
      </c>
      <c r="V14" s="151">
        <v>-39.555885919999994</v>
      </c>
      <c r="W14" s="151">
        <v>-24.449164739799997</v>
      </c>
      <c r="X14" s="151">
        <v>-25.586366430100018</v>
      </c>
      <c r="Y14" s="151">
        <v>-23.902953520799976</v>
      </c>
      <c r="Z14" s="151">
        <v>-25.62698868859955</v>
      </c>
      <c r="AA14" s="151">
        <v>-17.007039659999997</v>
      </c>
      <c r="AB14" s="151">
        <v>-20.554549430000009</v>
      </c>
      <c r="AC14" s="151">
        <v>-25.645728509999984</v>
      </c>
      <c r="AD14" s="151">
        <v>-27.861439229999981</v>
      </c>
      <c r="AE14" s="151">
        <v>-23.433705779999997</v>
      </c>
      <c r="AF14" s="151">
        <v>-27.906866830000006</v>
      </c>
      <c r="AG14" s="151">
        <v>-26.096200749999959</v>
      </c>
      <c r="AI14" s="151" t="s">
        <v>380</v>
      </c>
      <c r="AJ14" s="151">
        <f t="shared" si="0"/>
        <v>-117.50496496999999</v>
      </c>
      <c r="AK14" s="151">
        <f t="shared" si="1"/>
        <v>-99.565473379299547</v>
      </c>
      <c r="AL14" s="151">
        <f t="shared" si="2"/>
        <v>-91.06875682999997</v>
      </c>
    </row>
    <row r="15" spans="2:38">
      <c r="B15" s="187" t="s">
        <v>109</v>
      </c>
      <c r="C15" s="188" t="s">
        <v>336</v>
      </c>
      <c r="D15" s="188" t="s">
        <v>336</v>
      </c>
      <c r="E15" s="188" t="s">
        <v>336</v>
      </c>
      <c r="F15" s="188" t="s">
        <v>336</v>
      </c>
      <c r="G15" s="188" t="s">
        <v>336</v>
      </c>
      <c r="H15" s="188" t="s">
        <v>336</v>
      </c>
      <c r="I15" s="188" t="s">
        <v>336</v>
      </c>
      <c r="J15" s="188" t="s">
        <v>336</v>
      </c>
      <c r="K15" s="188" t="s">
        <v>336</v>
      </c>
      <c r="L15" s="188" t="s">
        <v>336</v>
      </c>
      <c r="M15" s="188" t="s">
        <v>336</v>
      </c>
      <c r="N15" s="188" t="s">
        <v>336</v>
      </c>
      <c r="O15" s="188" t="s">
        <v>336</v>
      </c>
      <c r="P15" s="188" t="s">
        <v>336</v>
      </c>
      <c r="Q15" s="188" t="s">
        <v>336</v>
      </c>
      <c r="R15" s="188" t="s">
        <v>336</v>
      </c>
      <c r="S15" s="189">
        <v>388.96680087000044</v>
      </c>
      <c r="T15" s="189">
        <v>310.49685937916263</v>
      </c>
      <c r="U15" s="189">
        <v>318.32123368001521</v>
      </c>
      <c r="V15" s="189">
        <v>259.72737484999766</v>
      </c>
      <c r="W15" s="189">
        <v>363.51638713690141</v>
      </c>
      <c r="X15" s="189">
        <v>284.57332225970038</v>
      </c>
      <c r="Y15" s="189">
        <v>354.10964019439683</v>
      </c>
      <c r="Z15" s="189">
        <v>310.6885546870019</v>
      </c>
      <c r="AA15" s="189">
        <v>392.56158284999964</v>
      </c>
      <c r="AB15" s="189">
        <v>321.58571779000039</v>
      </c>
      <c r="AC15" s="189">
        <v>331.03341991999991</v>
      </c>
      <c r="AD15" s="189">
        <v>269.27077611999891</v>
      </c>
      <c r="AE15" s="189">
        <v>391.86625693999997</v>
      </c>
      <c r="AF15" s="189">
        <v>304.71601192000048</v>
      </c>
      <c r="AG15" s="189">
        <v>341.52970390999883</v>
      </c>
      <c r="AI15" s="189" t="s">
        <v>380</v>
      </c>
      <c r="AJ15" s="189">
        <f t="shared" si="0"/>
        <v>1277.5122687791759</v>
      </c>
      <c r="AK15" s="189">
        <f t="shared" si="1"/>
        <v>1312.8879042780006</v>
      </c>
      <c r="AL15" s="189">
        <f t="shared" si="2"/>
        <v>1314.4514966799989</v>
      </c>
    </row>
    <row r="16" spans="2:38">
      <c r="B16" s="190" t="s">
        <v>110</v>
      </c>
      <c r="C16" s="191" t="s">
        <v>336</v>
      </c>
      <c r="D16" s="191" t="s">
        <v>336</v>
      </c>
      <c r="E16" s="191" t="s">
        <v>336</v>
      </c>
      <c r="F16" s="191" t="s">
        <v>336</v>
      </c>
      <c r="G16" s="191" t="s">
        <v>336</v>
      </c>
      <c r="H16" s="191" t="s">
        <v>336</v>
      </c>
      <c r="I16" s="191" t="s">
        <v>336</v>
      </c>
      <c r="J16" s="191" t="s">
        <v>336</v>
      </c>
      <c r="K16" s="191" t="s">
        <v>336</v>
      </c>
      <c r="L16" s="191" t="s">
        <v>336</v>
      </c>
      <c r="M16" s="191" t="s">
        <v>336</v>
      </c>
      <c r="N16" s="191" t="s">
        <v>336</v>
      </c>
      <c r="O16" s="191" t="s">
        <v>336</v>
      </c>
      <c r="P16" s="191" t="s">
        <v>336</v>
      </c>
      <c r="Q16" s="191" t="s">
        <v>336</v>
      </c>
      <c r="R16" s="191" t="s">
        <v>336</v>
      </c>
      <c r="S16" s="192">
        <v>-85.020463169999999</v>
      </c>
      <c r="T16" s="192">
        <v>-76.950167609996996</v>
      </c>
      <c r="U16" s="192">
        <v>-74.795062279999968</v>
      </c>
      <c r="V16" s="192">
        <v>-73.040685929999924</v>
      </c>
      <c r="W16" s="192">
        <v>-99.455126833599991</v>
      </c>
      <c r="X16" s="192">
        <v>-63.191263572000011</v>
      </c>
      <c r="Y16" s="192">
        <v>-93.250156254799947</v>
      </c>
      <c r="Z16" s="192">
        <v>-57.737477574599978</v>
      </c>
      <c r="AA16" s="192">
        <v>-107.51020360999999</v>
      </c>
      <c r="AB16" s="192">
        <v>-62.850990170000024</v>
      </c>
      <c r="AC16" s="192">
        <v>-83.949722460000004</v>
      </c>
      <c r="AD16" s="192">
        <v>-60.577706550000016</v>
      </c>
      <c r="AE16" s="192">
        <v>-105.47822545</v>
      </c>
      <c r="AF16" s="192">
        <v>-40.808718330000033</v>
      </c>
      <c r="AG16" s="192">
        <v>-72.971382419999998</v>
      </c>
      <c r="AI16" s="192" t="s">
        <v>380</v>
      </c>
      <c r="AJ16" s="192">
        <f t="shared" si="0"/>
        <v>-309.80637898999692</v>
      </c>
      <c r="AK16" s="192">
        <f t="shared" si="1"/>
        <v>-313.63402423499997</v>
      </c>
      <c r="AL16" s="192">
        <f t="shared" si="2"/>
        <v>-314.88862279</v>
      </c>
    </row>
    <row r="17" spans="2:38">
      <c r="B17" s="152" t="s">
        <v>111</v>
      </c>
      <c r="C17" s="153" t="s">
        <v>336</v>
      </c>
      <c r="D17" s="153" t="s">
        <v>336</v>
      </c>
      <c r="E17" s="153" t="s">
        <v>336</v>
      </c>
      <c r="F17" s="153" t="s">
        <v>336</v>
      </c>
      <c r="G17" s="153" t="s">
        <v>336</v>
      </c>
      <c r="H17" s="153" t="s">
        <v>336</v>
      </c>
      <c r="I17" s="153" t="s">
        <v>336</v>
      </c>
      <c r="J17" s="153" t="s">
        <v>336</v>
      </c>
      <c r="K17" s="153" t="s">
        <v>336</v>
      </c>
      <c r="L17" s="153" t="s">
        <v>336</v>
      </c>
      <c r="M17" s="153" t="s">
        <v>336</v>
      </c>
      <c r="N17" s="153" t="s">
        <v>336</v>
      </c>
      <c r="O17" s="153" t="s">
        <v>336</v>
      </c>
      <c r="P17" s="153" t="s">
        <v>336</v>
      </c>
      <c r="Q17" s="153" t="s">
        <v>336</v>
      </c>
      <c r="R17" s="153" t="s">
        <v>336</v>
      </c>
      <c r="S17" s="146">
        <v>-46.899084420000008</v>
      </c>
      <c r="T17" s="146">
        <v>-44.318313280000005</v>
      </c>
      <c r="U17" s="146">
        <v>-30.34760147999998</v>
      </c>
      <c r="V17" s="146">
        <v>-28.389301189999951</v>
      </c>
      <c r="W17" s="146">
        <v>-48.078267681299998</v>
      </c>
      <c r="X17" s="146">
        <v>-16.723557710399987</v>
      </c>
      <c r="Y17" s="146">
        <v>-44.39059300480001</v>
      </c>
      <c r="Z17" s="146">
        <v>-17.30871559780002</v>
      </c>
      <c r="AA17" s="146">
        <v>-39.411550089999992</v>
      </c>
      <c r="AB17" s="146">
        <v>-35.861062200000006</v>
      </c>
      <c r="AC17" s="146">
        <v>-40.709854750000005</v>
      </c>
      <c r="AD17" s="146">
        <v>-11.190642639999993</v>
      </c>
      <c r="AE17" s="146">
        <v>-35.479003820000003</v>
      </c>
      <c r="AF17" s="146">
        <v>-12.898193670000005</v>
      </c>
      <c r="AG17" s="146">
        <v>-24.199172390000037</v>
      </c>
      <c r="AI17" s="146" t="s">
        <v>380</v>
      </c>
      <c r="AJ17" s="146">
        <f t="shared" si="0"/>
        <v>-149.95430036999994</v>
      </c>
      <c r="AK17" s="146">
        <f t="shared" si="1"/>
        <v>-126.50113399430002</v>
      </c>
      <c r="AL17" s="146">
        <f t="shared" si="2"/>
        <v>-127.17310968</v>
      </c>
    </row>
    <row r="18" spans="2:38">
      <c r="B18" s="152" t="s">
        <v>112</v>
      </c>
      <c r="C18" s="153" t="s">
        <v>336</v>
      </c>
      <c r="D18" s="153" t="s">
        <v>336</v>
      </c>
      <c r="E18" s="153" t="s">
        <v>336</v>
      </c>
      <c r="F18" s="153" t="s">
        <v>336</v>
      </c>
      <c r="G18" s="153" t="s">
        <v>336</v>
      </c>
      <c r="H18" s="153" t="s">
        <v>336</v>
      </c>
      <c r="I18" s="153" t="s">
        <v>336</v>
      </c>
      <c r="J18" s="153" t="s">
        <v>336</v>
      </c>
      <c r="K18" s="153" t="s">
        <v>336</v>
      </c>
      <c r="L18" s="153" t="s">
        <v>336</v>
      </c>
      <c r="M18" s="153" t="s">
        <v>336</v>
      </c>
      <c r="N18" s="153" t="s">
        <v>336</v>
      </c>
      <c r="O18" s="153" t="s">
        <v>336</v>
      </c>
      <c r="P18" s="153" t="s">
        <v>336</v>
      </c>
      <c r="Q18" s="153" t="s">
        <v>336</v>
      </c>
      <c r="R18" s="153" t="s">
        <v>336</v>
      </c>
      <c r="S18" s="146">
        <v>-38.121378750000005</v>
      </c>
      <c r="T18" s="146">
        <v>-32.631854329996997</v>
      </c>
      <c r="U18" s="146">
        <v>-44.447460799999988</v>
      </c>
      <c r="V18" s="146">
        <v>-44.651384739999962</v>
      </c>
      <c r="W18" s="146">
        <v>-51.376859152300007</v>
      </c>
      <c r="X18" s="146">
        <v>-46.467705861600024</v>
      </c>
      <c r="Y18" s="146">
        <v>-48.859563249999951</v>
      </c>
      <c r="Z18" s="146">
        <v>-40.428761976799962</v>
      </c>
      <c r="AA18" s="146">
        <v>-68.098653519999985</v>
      </c>
      <c r="AB18" s="146">
        <v>-26.989927970000025</v>
      </c>
      <c r="AC18" s="146">
        <v>-43.239867709999999</v>
      </c>
      <c r="AD18" s="146">
        <v>-49.387063910000023</v>
      </c>
      <c r="AE18" s="146">
        <v>-69.999221629999994</v>
      </c>
      <c r="AF18" s="146">
        <v>-27.910524660000021</v>
      </c>
      <c r="AG18" s="146">
        <v>-48.772210029999968</v>
      </c>
      <c r="AI18" s="146" t="s">
        <v>380</v>
      </c>
      <c r="AJ18" s="146">
        <f t="shared" si="0"/>
        <v>-159.85207861999695</v>
      </c>
      <c r="AK18" s="146">
        <f t="shared" si="1"/>
        <v>-187.13289024069994</v>
      </c>
      <c r="AL18" s="146">
        <f t="shared" si="2"/>
        <v>-187.71551311000005</v>
      </c>
    </row>
    <row r="19" spans="2:38">
      <c r="B19" s="185" t="s">
        <v>113</v>
      </c>
      <c r="C19" s="183" t="s">
        <v>336</v>
      </c>
      <c r="D19" s="183" t="s">
        <v>336</v>
      </c>
      <c r="E19" s="183" t="s">
        <v>336</v>
      </c>
      <c r="F19" s="183" t="s">
        <v>336</v>
      </c>
      <c r="G19" s="183" t="s">
        <v>336</v>
      </c>
      <c r="H19" s="183" t="s">
        <v>336</v>
      </c>
      <c r="I19" s="183" t="s">
        <v>336</v>
      </c>
      <c r="J19" s="183" t="s">
        <v>336</v>
      </c>
      <c r="K19" s="183" t="s">
        <v>336</v>
      </c>
      <c r="L19" s="183" t="s">
        <v>336</v>
      </c>
      <c r="M19" s="183" t="s">
        <v>336</v>
      </c>
      <c r="N19" s="183" t="s">
        <v>336</v>
      </c>
      <c r="O19" s="183" t="s">
        <v>336</v>
      </c>
      <c r="P19" s="183" t="s">
        <v>336</v>
      </c>
      <c r="Q19" s="183" t="s">
        <v>336</v>
      </c>
      <c r="R19" s="183" t="s">
        <v>336</v>
      </c>
      <c r="S19" s="186">
        <v>-58.16369684</v>
      </c>
      <c r="T19" s="186">
        <v>-62.403264459999932</v>
      </c>
      <c r="U19" s="186">
        <v>-55.950347910000019</v>
      </c>
      <c r="V19" s="186">
        <v>-49.630693480000048</v>
      </c>
      <c r="W19" s="186">
        <v>-65.358608899799989</v>
      </c>
      <c r="X19" s="186">
        <v>-43.955928013800218</v>
      </c>
      <c r="Y19" s="186">
        <v>-43.29101532699984</v>
      </c>
      <c r="Z19" s="186">
        <v>-37.944773478099954</v>
      </c>
      <c r="AA19" s="186">
        <v>-45.903285769999997</v>
      </c>
      <c r="AB19" s="186">
        <v>-54.496272540000007</v>
      </c>
      <c r="AC19" s="186">
        <v>-54.321428819999994</v>
      </c>
      <c r="AD19" s="186">
        <v>-54.229893209999958</v>
      </c>
      <c r="AE19" s="186">
        <v>-46.659757619999993</v>
      </c>
      <c r="AF19" s="186">
        <v>-56.143353499999989</v>
      </c>
      <c r="AG19" s="186">
        <v>-57.249006369999989</v>
      </c>
      <c r="AI19" s="186" t="s">
        <v>380</v>
      </c>
      <c r="AJ19" s="186">
        <f t="shared" si="0"/>
        <v>-226.14800269</v>
      </c>
      <c r="AK19" s="186">
        <f t="shared" si="1"/>
        <v>-190.55032571870001</v>
      </c>
      <c r="AL19" s="186">
        <f t="shared" si="2"/>
        <v>-208.95088033999997</v>
      </c>
    </row>
    <row r="20" spans="2:38">
      <c r="B20" s="152" t="s">
        <v>105</v>
      </c>
      <c r="C20" s="153" t="s">
        <v>336</v>
      </c>
      <c r="D20" s="153" t="s">
        <v>336</v>
      </c>
      <c r="E20" s="153" t="s">
        <v>336</v>
      </c>
      <c r="F20" s="153" t="s">
        <v>336</v>
      </c>
      <c r="G20" s="153" t="s">
        <v>336</v>
      </c>
      <c r="H20" s="153" t="s">
        <v>336</v>
      </c>
      <c r="I20" s="153" t="s">
        <v>336</v>
      </c>
      <c r="J20" s="153" t="s">
        <v>336</v>
      </c>
      <c r="K20" s="153" t="s">
        <v>336</v>
      </c>
      <c r="L20" s="153" t="s">
        <v>336</v>
      </c>
      <c r="M20" s="153" t="s">
        <v>336</v>
      </c>
      <c r="N20" s="153" t="s">
        <v>336</v>
      </c>
      <c r="O20" s="153" t="s">
        <v>336</v>
      </c>
      <c r="P20" s="153" t="s">
        <v>336</v>
      </c>
      <c r="Q20" s="153" t="s">
        <v>336</v>
      </c>
      <c r="R20" s="153" t="s">
        <v>336</v>
      </c>
      <c r="S20" s="146">
        <v>-39.272965160000005</v>
      </c>
      <c r="T20" s="146">
        <v>-50.168608939999935</v>
      </c>
      <c r="U20" s="146">
        <v>-39.717771590000012</v>
      </c>
      <c r="V20" s="146">
        <v>-40.215273230001031</v>
      </c>
      <c r="W20" s="146">
        <v>-44.420773407300011</v>
      </c>
      <c r="X20" s="146">
        <v>-40.985988188199983</v>
      </c>
      <c r="Y20" s="146">
        <v>-31.427194043300055</v>
      </c>
      <c r="Z20" s="146">
        <v>-21.012361923499967</v>
      </c>
      <c r="AA20" s="146">
        <v>-32.240684309999999</v>
      </c>
      <c r="AB20" s="146">
        <v>-34.348021090000003</v>
      </c>
      <c r="AC20" s="146">
        <v>-36.385029149999994</v>
      </c>
      <c r="AD20" s="146">
        <v>-34.101918029998998</v>
      </c>
      <c r="AE20" s="146">
        <v>-30.694288249999996</v>
      </c>
      <c r="AF20" s="146">
        <v>-40.613286959999982</v>
      </c>
      <c r="AG20" s="146">
        <v>-41.289796960000004</v>
      </c>
      <c r="AI20" s="146" t="s">
        <v>380</v>
      </c>
      <c r="AJ20" s="146">
        <f t="shared" si="0"/>
        <v>-169.37461892000098</v>
      </c>
      <c r="AK20" s="146">
        <f t="shared" si="1"/>
        <v>-137.84631756230004</v>
      </c>
      <c r="AL20" s="146">
        <f t="shared" si="2"/>
        <v>-137.075652579999</v>
      </c>
    </row>
    <row r="21" spans="2:38">
      <c r="B21" s="152" t="s">
        <v>114</v>
      </c>
      <c r="C21" s="153" t="s">
        <v>336</v>
      </c>
      <c r="D21" s="153" t="s">
        <v>336</v>
      </c>
      <c r="E21" s="153" t="s">
        <v>336</v>
      </c>
      <c r="F21" s="153" t="s">
        <v>336</v>
      </c>
      <c r="G21" s="153" t="s">
        <v>336</v>
      </c>
      <c r="H21" s="153" t="s">
        <v>336</v>
      </c>
      <c r="I21" s="153" t="s">
        <v>336</v>
      </c>
      <c r="J21" s="153" t="s">
        <v>336</v>
      </c>
      <c r="K21" s="153" t="s">
        <v>336</v>
      </c>
      <c r="L21" s="153" t="s">
        <v>336</v>
      </c>
      <c r="M21" s="153" t="s">
        <v>336</v>
      </c>
      <c r="N21" s="153" t="s">
        <v>336</v>
      </c>
      <c r="O21" s="153" t="s">
        <v>336</v>
      </c>
      <c r="P21" s="153" t="s">
        <v>336</v>
      </c>
      <c r="Q21" s="153" t="s">
        <v>336</v>
      </c>
      <c r="R21" s="153" t="s">
        <v>336</v>
      </c>
      <c r="S21" s="146">
        <v>-12.098024729999999</v>
      </c>
      <c r="T21" s="146">
        <v>-7.7792622599999985</v>
      </c>
      <c r="U21" s="146">
        <v>-15.30107344</v>
      </c>
      <c r="V21" s="146">
        <v>-8.2642752700000166</v>
      </c>
      <c r="W21" s="146">
        <v>-15.166844812100001</v>
      </c>
      <c r="X21" s="146">
        <v>1.2717441308000141</v>
      </c>
      <c r="Y21" s="146">
        <v>-10.086688254300011</v>
      </c>
      <c r="Z21" s="146">
        <v>-10.837507720700019</v>
      </c>
      <c r="AA21" s="146">
        <v>-12.21316715</v>
      </c>
      <c r="AB21" s="146">
        <v>-13.889102969999996</v>
      </c>
      <c r="AC21" s="146">
        <v>-10.863939400000007</v>
      </c>
      <c r="AD21" s="146">
        <v>-9.7340062600009567</v>
      </c>
      <c r="AE21" s="146">
        <v>-11.798699579999997</v>
      </c>
      <c r="AF21" s="146">
        <v>-11.322427860000001</v>
      </c>
      <c r="AG21" s="146">
        <v>-10.582229080000001</v>
      </c>
      <c r="AI21" s="146" t="s">
        <v>380</v>
      </c>
      <c r="AJ21" s="146">
        <f t="shared" si="0"/>
        <v>-43.442635700000011</v>
      </c>
      <c r="AK21" s="146">
        <f t="shared" si="1"/>
        <v>-34.819296656300018</v>
      </c>
      <c r="AL21" s="146">
        <f t="shared" si="2"/>
        <v>-46.70021578000096</v>
      </c>
    </row>
    <row r="22" spans="2:38">
      <c r="B22" s="152" t="s">
        <v>107</v>
      </c>
      <c r="C22" s="153" t="s">
        <v>336</v>
      </c>
      <c r="D22" s="153" t="s">
        <v>336</v>
      </c>
      <c r="E22" s="153" t="s">
        <v>336</v>
      </c>
      <c r="F22" s="153" t="s">
        <v>336</v>
      </c>
      <c r="G22" s="153" t="s">
        <v>336</v>
      </c>
      <c r="H22" s="153" t="s">
        <v>336</v>
      </c>
      <c r="I22" s="153" t="s">
        <v>336</v>
      </c>
      <c r="J22" s="153" t="s">
        <v>336</v>
      </c>
      <c r="K22" s="153" t="s">
        <v>336</v>
      </c>
      <c r="L22" s="153" t="s">
        <v>336</v>
      </c>
      <c r="M22" s="153" t="s">
        <v>336</v>
      </c>
      <c r="N22" s="153" t="s">
        <v>336</v>
      </c>
      <c r="O22" s="153" t="s">
        <v>336</v>
      </c>
      <c r="P22" s="153" t="s">
        <v>336</v>
      </c>
      <c r="Q22" s="153" t="s">
        <v>336</v>
      </c>
      <c r="R22" s="153" t="s">
        <v>336</v>
      </c>
      <c r="S22" s="146">
        <v>-0.49433708000000004</v>
      </c>
      <c r="T22" s="146">
        <v>1.5738886799999998</v>
      </c>
      <c r="U22" s="146">
        <v>-8.9117309999999561E-2</v>
      </c>
      <c r="V22" s="146">
        <v>8.0650783999999991</v>
      </c>
      <c r="W22" s="146">
        <v>1.1587546176000001</v>
      </c>
      <c r="X22" s="146">
        <v>5.7713649764000019</v>
      </c>
      <c r="Y22" s="146">
        <v>1.1288480907</v>
      </c>
      <c r="Z22" s="146">
        <v>-1.0842243847999984</v>
      </c>
      <c r="AA22" s="146">
        <v>-0.38788464</v>
      </c>
      <c r="AB22" s="146">
        <v>-0.81272844000000011</v>
      </c>
      <c r="AC22" s="146">
        <v>-0.63071739000000004</v>
      </c>
      <c r="AD22" s="146">
        <v>-0.85579723000000041</v>
      </c>
      <c r="AE22" s="146">
        <v>-0.56134259000000064</v>
      </c>
      <c r="AF22" s="146">
        <v>-0.50816189999999928</v>
      </c>
      <c r="AG22" s="146">
        <v>-0.66313197000000912</v>
      </c>
      <c r="AI22" s="146" t="s">
        <v>380</v>
      </c>
      <c r="AJ22" s="146">
        <f t="shared" si="0"/>
        <v>9.0555126899999987</v>
      </c>
      <c r="AK22" s="146">
        <f t="shared" si="1"/>
        <v>6.9747432999000036</v>
      </c>
      <c r="AL22" s="146">
        <f t="shared" si="2"/>
        <v>-2.6871277000000005</v>
      </c>
    </row>
    <row r="23" spans="2:38">
      <c r="B23" s="152" t="s">
        <v>108</v>
      </c>
      <c r="C23" s="153" t="s">
        <v>336</v>
      </c>
      <c r="D23" s="153" t="s">
        <v>336</v>
      </c>
      <c r="E23" s="153" t="s">
        <v>336</v>
      </c>
      <c r="F23" s="153" t="s">
        <v>336</v>
      </c>
      <c r="G23" s="153" t="s">
        <v>336</v>
      </c>
      <c r="H23" s="153" t="s">
        <v>336</v>
      </c>
      <c r="I23" s="153" t="s">
        <v>336</v>
      </c>
      <c r="J23" s="153" t="s">
        <v>336</v>
      </c>
      <c r="K23" s="153" t="s">
        <v>336</v>
      </c>
      <c r="L23" s="153" t="s">
        <v>336</v>
      </c>
      <c r="M23" s="153" t="s">
        <v>336</v>
      </c>
      <c r="N23" s="153" t="s">
        <v>336</v>
      </c>
      <c r="O23" s="153" t="s">
        <v>336</v>
      </c>
      <c r="P23" s="153" t="s">
        <v>336</v>
      </c>
      <c r="Q23" s="153" t="s">
        <v>336</v>
      </c>
      <c r="R23" s="153" t="s">
        <v>336</v>
      </c>
      <c r="S23" s="146">
        <v>-6.2983698700000001</v>
      </c>
      <c r="T23" s="146">
        <v>-6.0292819400000024</v>
      </c>
      <c r="U23" s="146">
        <v>-0.84238556999999759</v>
      </c>
      <c r="V23" s="146">
        <v>-9.2162233799990041</v>
      </c>
      <c r="W23" s="146">
        <v>-6.9297452980000003</v>
      </c>
      <c r="X23" s="146">
        <v>-10.013048932800249</v>
      </c>
      <c r="Y23" s="146">
        <v>-2.905981120099757</v>
      </c>
      <c r="Z23" s="146">
        <v>-5.0106794490999853</v>
      </c>
      <c r="AA23" s="146">
        <v>-1.0615496699999993</v>
      </c>
      <c r="AB23" s="146">
        <v>-5.446420040000004</v>
      </c>
      <c r="AC23" s="146">
        <v>-6.4417428799999961</v>
      </c>
      <c r="AD23" s="146">
        <v>-9.5381716900000004</v>
      </c>
      <c r="AE23" s="146">
        <v>-3.6054272000000007</v>
      </c>
      <c r="AF23" s="146">
        <v>-3.699476779999999</v>
      </c>
      <c r="AG23" s="146">
        <v>-4.7138483599999974</v>
      </c>
      <c r="AI23" s="146" t="s">
        <v>380</v>
      </c>
      <c r="AJ23" s="146">
        <f t="shared" si="0"/>
        <v>-22.386260759999004</v>
      </c>
      <c r="AK23" s="146">
        <f t="shared" si="1"/>
        <v>-24.859454799999991</v>
      </c>
      <c r="AL23" s="146">
        <f t="shared" si="2"/>
        <v>-22.487884279999999</v>
      </c>
    </row>
    <row r="24" spans="2:38">
      <c r="B24" s="185" t="s">
        <v>115</v>
      </c>
      <c r="C24" s="183" t="s">
        <v>336</v>
      </c>
      <c r="D24" s="183" t="s">
        <v>336</v>
      </c>
      <c r="E24" s="183" t="s">
        <v>336</v>
      </c>
      <c r="F24" s="183" t="s">
        <v>336</v>
      </c>
      <c r="G24" s="183" t="s">
        <v>336</v>
      </c>
      <c r="H24" s="183" t="s">
        <v>336</v>
      </c>
      <c r="I24" s="183" t="s">
        <v>336</v>
      </c>
      <c r="J24" s="183" t="s">
        <v>336</v>
      </c>
      <c r="K24" s="183" t="s">
        <v>336</v>
      </c>
      <c r="L24" s="183" t="s">
        <v>336</v>
      </c>
      <c r="M24" s="183" t="s">
        <v>336</v>
      </c>
      <c r="N24" s="183" t="s">
        <v>336</v>
      </c>
      <c r="O24" s="183" t="s">
        <v>336</v>
      </c>
      <c r="P24" s="183" t="s">
        <v>336</v>
      </c>
      <c r="Q24" s="183" t="s">
        <v>336</v>
      </c>
      <c r="R24" s="183" t="s">
        <v>336</v>
      </c>
      <c r="S24" s="186">
        <v>-1.8326650800003574</v>
      </c>
      <c r="T24" s="186">
        <v>6.5961894799996452</v>
      </c>
      <c r="U24" s="186">
        <v>15.952105110001284</v>
      </c>
      <c r="V24" s="186">
        <v>1.674092619999993</v>
      </c>
      <c r="W24" s="186">
        <v>-8.5969722600011567E-2</v>
      </c>
      <c r="X24" s="186">
        <v>1.9301418756000048</v>
      </c>
      <c r="Y24" s="186">
        <v>-8.0618595230999688</v>
      </c>
      <c r="Z24" s="186">
        <v>-15.446134378199989</v>
      </c>
      <c r="AA24" s="186">
        <v>-10.137676170000001</v>
      </c>
      <c r="AB24" s="186">
        <v>-3.0337890900000115</v>
      </c>
      <c r="AC24" s="186">
        <v>-1.766777919999992</v>
      </c>
      <c r="AD24" s="186">
        <v>-4.8530783100000292</v>
      </c>
      <c r="AE24" s="186">
        <v>-2.3048616699999962</v>
      </c>
      <c r="AF24" s="186">
        <v>3.6778240000002516E-2</v>
      </c>
      <c r="AG24" s="186">
        <v>-13.703272079999987</v>
      </c>
      <c r="AI24" s="186" t="s">
        <v>380</v>
      </c>
      <c r="AJ24" s="186">
        <f t="shared" si="0"/>
        <v>22.389722130000564</v>
      </c>
      <c r="AK24" s="186">
        <f t="shared" si="1"/>
        <v>-21.663821748299966</v>
      </c>
      <c r="AL24" s="186">
        <f t="shared" si="2"/>
        <v>-19.791321490000033</v>
      </c>
    </row>
    <row r="25" spans="2:38">
      <c r="B25" s="152" t="s">
        <v>116</v>
      </c>
      <c r="C25" s="153" t="s">
        <v>336</v>
      </c>
      <c r="D25" s="153" t="s">
        <v>336</v>
      </c>
      <c r="E25" s="153" t="s">
        <v>336</v>
      </c>
      <c r="F25" s="153" t="s">
        <v>336</v>
      </c>
      <c r="G25" s="153" t="s">
        <v>336</v>
      </c>
      <c r="H25" s="153" t="s">
        <v>336</v>
      </c>
      <c r="I25" s="153" t="s">
        <v>336</v>
      </c>
      <c r="J25" s="153" t="s">
        <v>336</v>
      </c>
      <c r="K25" s="153" t="s">
        <v>336</v>
      </c>
      <c r="L25" s="153" t="s">
        <v>336</v>
      </c>
      <c r="M25" s="153" t="s">
        <v>336</v>
      </c>
      <c r="N25" s="153" t="s">
        <v>336</v>
      </c>
      <c r="O25" s="153" t="s">
        <v>336</v>
      </c>
      <c r="P25" s="153" t="s">
        <v>336</v>
      </c>
      <c r="Q25" s="153" t="s">
        <v>336</v>
      </c>
      <c r="R25" s="153" t="s">
        <v>336</v>
      </c>
      <c r="S25" s="146">
        <v>-4.7415091500000006</v>
      </c>
      <c r="T25" s="146">
        <v>-3.4432970300000001</v>
      </c>
      <c r="U25" s="146">
        <v>11.08212953000057</v>
      </c>
      <c r="V25" s="146">
        <v>-4.8700279600000016</v>
      </c>
      <c r="W25" s="146">
        <v>-7.7894498470999984</v>
      </c>
      <c r="X25" s="146">
        <v>-2.8589367900000102</v>
      </c>
      <c r="Y25" s="146">
        <v>-11.664118289999989</v>
      </c>
      <c r="Z25" s="146">
        <v>-18.381654812799994</v>
      </c>
      <c r="AA25" s="146">
        <v>-11.92824566</v>
      </c>
      <c r="AB25" s="146">
        <v>-5.8406202000000125</v>
      </c>
      <c r="AC25" s="146">
        <v>-6.6016683599999908</v>
      </c>
      <c r="AD25" s="146">
        <v>-3.5594127200000258</v>
      </c>
      <c r="AE25" s="146">
        <v>-4.0506497299999973</v>
      </c>
      <c r="AF25" s="146">
        <v>-3.9410880199999934</v>
      </c>
      <c r="AG25" s="146">
        <v>-16.047133169999992</v>
      </c>
      <c r="AI25" s="146" t="s">
        <v>380</v>
      </c>
      <c r="AJ25" s="146">
        <f t="shared" si="0"/>
        <v>-1.9727046099994325</v>
      </c>
      <c r="AK25" s="146">
        <f t="shared" si="1"/>
        <v>-40.694159739899987</v>
      </c>
      <c r="AL25" s="146">
        <f t="shared" si="2"/>
        <v>-27.929946940000029</v>
      </c>
    </row>
    <row r="26" spans="2:38">
      <c r="B26" s="152" t="s">
        <v>117</v>
      </c>
      <c r="C26" s="153" t="s">
        <v>336</v>
      </c>
      <c r="D26" s="153" t="s">
        <v>336</v>
      </c>
      <c r="E26" s="153" t="s">
        <v>336</v>
      </c>
      <c r="F26" s="153" t="s">
        <v>336</v>
      </c>
      <c r="G26" s="153" t="s">
        <v>336</v>
      </c>
      <c r="H26" s="153" t="s">
        <v>336</v>
      </c>
      <c r="I26" s="153" t="s">
        <v>336</v>
      </c>
      <c r="J26" s="153" t="s">
        <v>336</v>
      </c>
      <c r="K26" s="153" t="s">
        <v>336</v>
      </c>
      <c r="L26" s="153" t="s">
        <v>336</v>
      </c>
      <c r="M26" s="153" t="s">
        <v>336</v>
      </c>
      <c r="N26" s="153" t="s">
        <v>336</v>
      </c>
      <c r="O26" s="153" t="s">
        <v>336</v>
      </c>
      <c r="P26" s="153" t="s">
        <v>336</v>
      </c>
      <c r="Q26" s="153" t="s">
        <v>336</v>
      </c>
      <c r="R26" s="153" t="s">
        <v>336</v>
      </c>
      <c r="S26" s="146">
        <v>-1.2716721000000004</v>
      </c>
      <c r="T26" s="146">
        <v>0.53450430999999998</v>
      </c>
      <c r="U26" s="146">
        <v>-0.7064182299999997</v>
      </c>
      <c r="V26" s="146">
        <v>-0.70729259000000033</v>
      </c>
      <c r="W26" s="146">
        <v>-0.71607381999999997</v>
      </c>
      <c r="X26" s="146">
        <v>-0.4660955499999998</v>
      </c>
      <c r="Y26" s="146">
        <v>-0.68189756060000017</v>
      </c>
      <c r="Z26" s="146">
        <v>-0.38191191989999962</v>
      </c>
      <c r="AA26" s="146">
        <v>-1.0391155999999999</v>
      </c>
      <c r="AB26" s="146">
        <v>-0.16683663999999998</v>
      </c>
      <c r="AC26" s="146">
        <v>-1.086566809999999</v>
      </c>
      <c r="AD26" s="146">
        <v>-6.658077650000001</v>
      </c>
      <c r="AE26" s="146">
        <v>-0.7347016999999999</v>
      </c>
      <c r="AF26" s="146">
        <v>-1.5504102199999994</v>
      </c>
      <c r="AG26" s="146">
        <v>-2.0221162100000001</v>
      </c>
      <c r="AI26" s="146" t="s">
        <v>380</v>
      </c>
      <c r="AJ26" s="146">
        <f t="shared" si="0"/>
        <v>-2.1508786100000004</v>
      </c>
      <c r="AK26" s="146">
        <f t="shared" si="1"/>
        <v>-2.2459788504999993</v>
      </c>
      <c r="AL26" s="146">
        <f t="shared" si="2"/>
        <v>-8.9505967000000002</v>
      </c>
    </row>
    <row r="27" spans="2:38">
      <c r="B27" s="152" t="s">
        <v>118</v>
      </c>
      <c r="C27" s="153" t="s">
        <v>336</v>
      </c>
      <c r="D27" s="153" t="s">
        <v>336</v>
      </c>
      <c r="E27" s="153" t="s">
        <v>336</v>
      </c>
      <c r="F27" s="153" t="s">
        <v>336</v>
      </c>
      <c r="G27" s="153" t="s">
        <v>336</v>
      </c>
      <c r="H27" s="153" t="s">
        <v>336</v>
      </c>
      <c r="I27" s="153" t="s">
        <v>336</v>
      </c>
      <c r="J27" s="153" t="s">
        <v>336</v>
      </c>
      <c r="K27" s="153" t="s">
        <v>336</v>
      </c>
      <c r="L27" s="153" t="s">
        <v>336</v>
      </c>
      <c r="M27" s="153" t="s">
        <v>336</v>
      </c>
      <c r="N27" s="153" t="s">
        <v>336</v>
      </c>
      <c r="O27" s="153" t="s">
        <v>336</v>
      </c>
      <c r="P27" s="153" t="s">
        <v>336</v>
      </c>
      <c r="Q27" s="153" t="s">
        <v>336</v>
      </c>
      <c r="R27" s="153" t="s">
        <v>336</v>
      </c>
      <c r="S27" s="146">
        <v>4.2087249700000005</v>
      </c>
      <c r="T27" s="146">
        <v>9.5331910000000022</v>
      </c>
      <c r="U27" s="146">
        <v>5.5763938100007149</v>
      </c>
      <c r="V27" s="146">
        <v>7.251413169999994</v>
      </c>
      <c r="W27" s="146">
        <v>8.4195539444999863</v>
      </c>
      <c r="X27" s="146">
        <v>5.2551742156000154</v>
      </c>
      <c r="Y27" s="146">
        <v>4.2841563275000212</v>
      </c>
      <c r="Z27" s="146">
        <v>3.3174323545000055</v>
      </c>
      <c r="AA27" s="146">
        <v>2.8296850899999999</v>
      </c>
      <c r="AB27" s="146">
        <v>2.9736677500000006</v>
      </c>
      <c r="AC27" s="146">
        <v>5.9214572499999978</v>
      </c>
      <c r="AD27" s="146">
        <v>5.3644120599999976</v>
      </c>
      <c r="AE27" s="146">
        <v>2.4804897600000007</v>
      </c>
      <c r="AF27" s="146">
        <v>5.5282764799999953</v>
      </c>
      <c r="AG27" s="146">
        <v>4.3659773000000044</v>
      </c>
      <c r="AI27" s="146" t="s">
        <v>380</v>
      </c>
      <c r="AJ27" s="146">
        <f t="shared" si="0"/>
        <v>26.56972295000071</v>
      </c>
      <c r="AK27" s="146">
        <f t="shared" si="1"/>
        <v>21.27631684210003</v>
      </c>
      <c r="AL27" s="146">
        <f t="shared" si="2"/>
        <v>17.089222149999998</v>
      </c>
    </row>
    <row r="28" spans="2:38">
      <c r="B28" s="185" t="s">
        <v>119</v>
      </c>
      <c r="C28" s="183" t="s">
        <v>336</v>
      </c>
      <c r="D28" s="183" t="s">
        <v>336</v>
      </c>
      <c r="E28" s="183" t="s">
        <v>336</v>
      </c>
      <c r="F28" s="183" t="s">
        <v>336</v>
      </c>
      <c r="G28" s="183" t="s">
        <v>336</v>
      </c>
      <c r="H28" s="183" t="s">
        <v>336</v>
      </c>
      <c r="I28" s="183" t="s">
        <v>336</v>
      </c>
      <c r="J28" s="183" t="s">
        <v>336</v>
      </c>
      <c r="K28" s="183" t="s">
        <v>336</v>
      </c>
      <c r="L28" s="183" t="s">
        <v>336</v>
      </c>
      <c r="M28" s="183" t="s">
        <v>336</v>
      </c>
      <c r="N28" s="183" t="s">
        <v>336</v>
      </c>
      <c r="O28" s="183" t="s">
        <v>336</v>
      </c>
      <c r="P28" s="183" t="s">
        <v>336</v>
      </c>
      <c r="Q28" s="183" t="s">
        <v>336</v>
      </c>
      <c r="R28" s="183" t="s">
        <v>336</v>
      </c>
      <c r="S28" s="186">
        <v>3.9378961899999996</v>
      </c>
      <c r="T28" s="186">
        <v>5.0700218200000009</v>
      </c>
      <c r="U28" s="186">
        <v>2.3806629899999994</v>
      </c>
      <c r="V28" s="186">
        <v>2.3999869999999968</v>
      </c>
      <c r="W28" s="186">
        <v>3.0255270000000003</v>
      </c>
      <c r="X28" s="186">
        <v>4.4138619999999991</v>
      </c>
      <c r="Y28" s="186">
        <v>4.8809335794999109</v>
      </c>
      <c r="Z28" s="186">
        <v>5.7473555079000906</v>
      </c>
      <c r="AA28" s="186">
        <v>7.044102119999911</v>
      </c>
      <c r="AB28" s="186">
        <v>4.6443572300000913</v>
      </c>
      <c r="AC28" s="186">
        <v>6.973934140000007</v>
      </c>
      <c r="AD28" s="186">
        <v>4.9471845199999844</v>
      </c>
      <c r="AE28" s="186">
        <v>6.9983195599999997</v>
      </c>
      <c r="AF28" s="186">
        <v>4.6824487999999986</v>
      </c>
      <c r="AG28" s="186">
        <v>8.7894818100000016</v>
      </c>
      <c r="AI28" s="186" t="s">
        <v>380</v>
      </c>
      <c r="AJ28" s="186">
        <f t="shared" si="0"/>
        <v>13.788567999999998</v>
      </c>
      <c r="AK28" s="186">
        <f t="shared" si="1"/>
        <v>18.067678087400001</v>
      </c>
      <c r="AL28" s="186">
        <f t="shared" si="2"/>
        <v>23.609578009999993</v>
      </c>
    </row>
    <row r="29" spans="2:38">
      <c r="B29" s="182" t="s">
        <v>120</v>
      </c>
      <c r="C29" s="183" t="s">
        <v>336</v>
      </c>
      <c r="D29" s="183" t="s">
        <v>336</v>
      </c>
      <c r="E29" s="183" t="s">
        <v>336</v>
      </c>
      <c r="F29" s="183" t="s">
        <v>336</v>
      </c>
      <c r="G29" s="183" t="s">
        <v>336</v>
      </c>
      <c r="H29" s="183" t="s">
        <v>336</v>
      </c>
      <c r="I29" s="183" t="s">
        <v>336</v>
      </c>
      <c r="J29" s="183" t="s">
        <v>336</v>
      </c>
      <c r="K29" s="183" t="s">
        <v>336</v>
      </c>
      <c r="L29" s="183" t="s">
        <v>336</v>
      </c>
      <c r="M29" s="183" t="s">
        <v>336</v>
      </c>
      <c r="N29" s="183" t="s">
        <v>336</v>
      </c>
      <c r="O29" s="183" t="s">
        <v>336</v>
      </c>
      <c r="P29" s="183" t="s">
        <v>336</v>
      </c>
      <c r="Q29" s="183" t="s">
        <v>336</v>
      </c>
      <c r="R29" s="183" t="s">
        <v>336</v>
      </c>
      <c r="S29" s="186">
        <v>247.88787197000005</v>
      </c>
      <c r="T29" s="186">
        <v>182.80963860916538</v>
      </c>
      <c r="U29" s="186">
        <v>205.90859159001661</v>
      </c>
      <c r="V29" s="186">
        <v>141.13007505999769</v>
      </c>
      <c r="W29" s="186">
        <v>201.64220868090146</v>
      </c>
      <c r="X29" s="186">
        <v>183.77013454950017</v>
      </c>
      <c r="Y29" s="186">
        <v>214.38754266899693</v>
      </c>
      <c r="Z29" s="186">
        <v>205.30752476400198</v>
      </c>
      <c r="AA29" s="186">
        <v>236.05451941999956</v>
      </c>
      <c r="AB29" s="186">
        <v>205.84902322000042</v>
      </c>
      <c r="AC29" s="186">
        <v>197.96942485999995</v>
      </c>
      <c r="AD29" s="186">
        <v>154.5572825699989</v>
      </c>
      <c r="AE29" s="186">
        <v>244.42173175999997</v>
      </c>
      <c r="AF29" s="186">
        <v>212.48316713000057</v>
      </c>
      <c r="AG29" s="186">
        <v>206.39552484999871</v>
      </c>
      <c r="AI29" s="186" t="s">
        <v>380</v>
      </c>
      <c r="AJ29" s="186">
        <f t="shared" si="0"/>
        <v>777.7361772291797</v>
      </c>
      <c r="AK29" s="186">
        <f t="shared" si="1"/>
        <v>805.10741066340051</v>
      </c>
      <c r="AL29" s="186">
        <f t="shared" si="2"/>
        <v>794.43025006999892</v>
      </c>
    </row>
    <row r="30" spans="2:38">
      <c r="Z30" s="120"/>
      <c r="AA30" s="120"/>
      <c r="AB30" s="120"/>
      <c r="AC30" s="120"/>
      <c r="AD30" s="120"/>
      <c r="AE30" s="120"/>
      <c r="AF30" s="120"/>
      <c r="AG30" s="120"/>
      <c r="AI30" s="120"/>
      <c r="AJ30" s="120"/>
      <c r="AK30" s="120"/>
      <c r="AL30" s="120"/>
    </row>
    <row r="31" spans="2:38">
      <c r="B31" s="154" t="s">
        <v>218</v>
      </c>
      <c r="C31" s="155" t="s">
        <v>61</v>
      </c>
      <c r="D31" s="155" t="s">
        <v>62</v>
      </c>
      <c r="E31" s="155" t="s">
        <v>64</v>
      </c>
      <c r="F31" s="155" t="s">
        <v>66</v>
      </c>
      <c r="G31" s="155" t="s">
        <v>357</v>
      </c>
      <c r="H31" s="155" t="s">
        <v>358</v>
      </c>
      <c r="I31" s="155" t="s">
        <v>359</v>
      </c>
      <c r="J31" s="155" t="s">
        <v>360</v>
      </c>
      <c r="K31" s="155" t="s">
        <v>361</v>
      </c>
      <c r="L31" s="155" t="s">
        <v>362</v>
      </c>
      <c r="M31" s="155" t="s">
        <v>70</v>
      </c>
      <c r="N31" s="155" t="s">
        <v>72</v>
      </c>
      <c r="O31" s="155" t="s">
        <v>363</v>
      </c>
      <c r="P31" s="155" t="s">
        <v>364</v>
      </c>
      <c r="Q31" s="155" t="s">
        <v>365</v>
      </c>
      <c r="R31" s="155" t="s">
        <v>366</v>
      </c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I31" s="340"/>
      <c r="AJ31" s="155"/>
      <c r="AK31" s="155"/>
      <c r="AL31" s="155"/>
    </row>
    <row r="32" spans="2:38">
      <c r="B32" s="144" t="s">
        <v>100</v>
      </c>
      <c r="C32" s="145" t="s">
        <v>336</v>
      </c>
      <c r="D32" s="145" t="s">
        <v>336</v>
      </c>
      <c r="E32" s="145" t="s">
        <v>336</v>
      </c>
      <c r="F32" s="145" t="s">
        <v>336</v>
      </c>
      <c r="G32" s="145" t="s">
        <v>336</v>
      </c>
      <c r="H32" s="145" t="s">
        <v>336</v>
      </c>
      <c r="I32" s="145" t="s">
        <v>336</v>
      </c>
      <c r="J32" s="145" t="s">
        <v>336</v>
      </c>
      <c r="K32" s="145" t="s">
        <v>336</v>
      </c>
      <c r="L32" s="145" t="s">
        <v>336</v>
      </c>
      <c r="M32" s="145" t="s">
        <v>336</v>
      </c>
      <c r="N32" s="145" t="s">
        <v>336</v>
      </c>
      <c r="O32" s="145" t="s">
        <v>336</v>
      </c>
      <c r="P32" s="145" t="s">
        <v>336</v>
      </c>
      <c r="Q32" s="145" t="s">
        <v>336</v>
      </c>
      <c r="R32" s="145" t="s">
        <v>336</v>
      </c>
      <c r="S32" s="146">
        <v>152.84911422000008</v>
      </c>
      <c r="T32" s="146">
        <v>194.23989581000001</v>
      </c>
      <c r="U32" s="146">
        <v>165.2327347100001</v>
      </c>
      <c r="V32" s="146">
        <v>183.29496163999994</v>
      </c>
      <c r="W32" s="146">
        <v>187.15098888750009</v>
      </c>
      <c r="X32" s="146">
        <v>237.44874578369974</v>
      </c>
      <c r="Y32" s="146">
        <v>207.78188446070016</v>
      </c>
      <c r="Z32" s="146">
        <v>234.20242070440042</v>
      </c>
      <c r="AA32" s="146">
        <v>232.78291909000001</v>
      </c>
      <c r="AB32" s="146">
        <v>249.6810601599999</v>
      </c>
      <c r="AC32" s="146">
        <v>215.96146596999989</v>
      </c>
      <c r="AD32" s="146">
        <v>245.50990898000055</v>
      </c>
      <c r="AE32" s="146">
        <v>255.09521959</v>
      </c>
      <c r="AF32" s="146">
        <v>282.59201033000005</v>
      </c>
      <c r="AG32" s="146">
        <v>248.56587105999995</v>
      </c>
      <c r="AI32" s="155"/>
      <c r="AJ32" s="146">
        <f>SUM(S32:V32)</f>
        <v>695.6167063800001</v>
      </c>
      <c r="AK32" s="146">
        <f>SUM(W32:Z32)</f>
        <v>866.58403983630035</v>
      </c>
      <c r="AL32" s="146">
        <f t="shared" ref="AL32:AL55" si="3">SUM(AA32:AD32)</f>
        <v>943.93535420000035</v>
      </c>
    </row>
    <row r="33" spans="2:38">
      <c r="B33" s="144" t="s">
        <v>101</v>
      </c>
      <c r="C33" s="145" t="s">
        <v>336</v>
      </c>
      <c r="D33" s="145" t="s">
        <v>336</v>
      </c>
      <c r="E33" s="145" t="s">
        <v>336</v>
      </c>
      <c r="F33" s="145" t="s">
        <v>336</v>
      </c>
      <c r="G33" s="145" t="s">
        <v>336</v>
      </c>
      <c r="H33" s="145" t="s">
        <v>336</v>
      </c>
      <c r="I33" s="145" t="s">
        <v>336</v>
      </c>
      <c r="J33" s="145" t="s">
        <v>336</v>
      </c>
      <c r="K33" s="145" t="s">
        <v>336</v>
      </c>
      <c r="L33" s="145" t="s">
        <v>336</v>
      </c>
      <c r="M33" s="145" t="s">
        <v>336</v>
      </c>
      <c r="N33" s="145" t="s">
        <v>336</v>
      </c>
      <c r="O33" s="145" t="s">
        <v>336</v>
      </c>
      <c r="P33" s="145" t="s">
        <v>336</v>
      </c>
      <c r="Q33" s="145" t="s">
        <v>336</v>
      </c>
      <c r="R33" s="145" t="s">
        <v>336</v>
      </c>
      <c r="S33" s="146">
        <v>-103.72572411999992</v>
      </c>
      <c r="T33" s="146">
        <v>-130.05152370917801</v>
      </c>
      <c r="U33" s="146">
        <v>-107.12571386000003</v>
      </c>
      <c r="V33" s="146">
        <v>-126.63740886999994</v>
      </c>
      <c r="W33" s="146">
        <v>-125.66121083139998</v>
      </c>
      <c r="X33" s="146">
        <v>-162.28962026420004</v>
      </c>
      <c r="Y33" s="146">
        <v>-140.93933559010006</v>
      </c>
      <c r="Z33" s="146">
        <v>-154.20248005890016</v>
      </c>
      <c r="AA33" s="146">
        <v>-157.92084639999999</v>
      </c>
      <c r="AB33" s="146">
        <v>-166.39521728999998</v>
      </c>
      <c r="AC33" s="146">
        <v>-147.74892777999992</v>
      </c>
      <c r="AD33" s="146">
        <v>-161.59304183000029</v>
      </c>
      <c r="AE33" s="146">
        <v>-174.47037226</v>
      </c>
      <c r="AF33" s="146">
        <v>-183.93420831000006</v>
      </c>
      <c r="AG33" s="146">
        <v>-169.75148978999999</v>
      </c>
      <c r="AI33" s="146" t="s">
        <v>380</v>
      </c>
      <c r="AJ33" s="146">
        <f t="shared" ref="AJ33:AJ55" si="4">SUM(S33:V33)</f>
        <v>-467.54037055917792</v>
      </c>
      <c r="AK33" s="146">
        <f t="shared" ref="AK33:AK55" si="5">SUM(W33:Z33)</f>
        <v>-583.0926467446003</v>
      </c>
      <c r="AL33" s="146">
        <f t="shared" si="3"/>
        <v>-633.65803330000017</v>
      </c>
    </row>
    <row r="34" spans="2:38">
      <c r="B34" s="144" t="s">
        <v>102</v>
      </c>
      <c r="C34" s="145" t="s">
        <v>336</v>
      </c>
      <c r="D34" s="145" t="s">
        <v>336</v>
      </c>
      <c r="E34" s="145" t="s">
        <v>336</v>
      </c>
      <c r="F34" s="145" t="s">
        <v>336</v>
      </c>
      <c r="G34" s="145" t="s">
        <v>336</v>
      </c>
      <c r="H34" s="145" t="s">
        <v>336</v>
      </c>
      <c r="I34" s="145" t="s">
        <v>336</v>
      </c>
      <c r="J34" s="145" t="s">
        <v>336</v>
      </c>
      <c r="K34" s="145" t="s">
        <v>336</v>
      </c>
      <c r="L34" s="145" t="s">
        <v>336</v>
      </c>
      <c r="M34" s="145" t="s">
        <v>336</v>
      </c>
      <c r="N34" s="145" t="s">
        <v>336</v>
      </c>
      <c r="O34" s="145" t="s">
        <v>336</v>
      </c>
      <c r="P34" s="145" t="s">
        <v>336</v>
      </c>
      <c r="Q34" s="145" t="s">
        <v>336</v>
      </c>
      <c r="R34" s="145" t="s">
        <v>336</v>
      </c>
      <c r="S34" s="146">
        <v>-1.9220202699999991</v>
      </c>
      <c r="T34" s="146">
        <v>-2.4717612799999991</v>
      </c>
      <c r="U34" s="146">
        <v>-1.9692423800000023</v>
      </c>
      <c r="V34" s="146">
        <v>-2.3165046799999964</v>
      </c>
      <c r="W34" s="146">
        <v>-2.1664525414999996</v>
      </c>
      <c r="X34" s="146">
        <v>-2.7553079955999999</v>
      </c>
      <c r="Y34" s="146">
        <v>-2.4463366685000008</v>
      </c>
      <c r="Z34" s="146">
        <v>-2.776134044599929</v>
      </c>
      <c r="AA34" s="146">
        <v>-2.7060712699999998</v>
      </c>
      <c r="AB34" s="146">
        <v>-2.9683962100000008</v>
      </c>
      <c r="AC34" s="146">
        <v>-2.6011317299999988</v>
      </c>
      <c r="AD34" s="146">
        <v>-3.1533196900000053</v>
      </c>
      <c r="AE34" s="146">
        <v>-3.25631336</v>
      </c>
      <c r="AF34" s="146">
        <v>-3.8247303499999985</v>
      </c>
      <c r="AG34" s="146">
        <v>-3.5078083600000012</v>
      </c>
      <c r="AI34" s="146" t="s">
        <v>380</v>
      </c>
      <c r="AJ34" s="146">
        <f t="shared" si="4"/>
        <v>-8.6795286099999966</v>
      </c>
      <c r="AK34" s="146">
        <f t="shared" si="5"/>
        <v>-10.14423125019993</v>
      </c>
      <c r="AL34" s="146">
        <f t="shared" si="3"/>
        <v>-11.428918900000005</v>
      </c>
    </row>
    <row r="35" spans="2:38">
      <c r="B35" s="174" t="s">
        <v>103</v>
      </c>
      <c r="C35" s="172" t="s">
        <v>336</v>
      </c>
      <c r="D35" s="172" t="s">
        <v>336</v>
      </c>
      <c r="E35" s="172" t="s">
        <v>336</v>
      </c>
      <c r="F35" s="172" t="s">
        <v>336</v>
      </c>
      <c r="G35" s="172" t="s">
        <v>336</v>
      </c>
      <c r="H35" s="172" t="s">
        <v>336</v>
      </c>
      <c r="I35" s="172" t="s">
        <v>336</v>
      </c>
      <c r="J35" s="172" t="s">
        <v>336</v>
      </c>
      <c r="K35" s="172" t="s">
        <v>336</v>
      </c>
      <c r="L35" s="172" t="s">
        <v>336</v>
      </c>
      <c r="M35" s="172" t="s">
        <v>336</v>
      </c>
      <c r="N35" s="172" t="s">
        <v>336</v>
      </c>
      <c r="O35" s="172" t="s">
        <v>336</v>
      </c>
      <c r="P35" s="172" t="s">
        <v>336</v>
      </c>
      <c r="Q35" s="172" t="s">
        <v>336</v>
      </c>
      <c r="R35" s="172" t="s">
        <v>336</v>
      </c>
      <c r="S35" s="181">
        <v>47.201369830000161</v>
      </c>
      <c r="T35" s="181">
        <v>61.716610820822012</v>
      </c>
      <c r="U35" s="181">
        <v>56.13777847000005</v>
      </c>
      <c r="V35" s="181">
        <v>54.341048090000008</v>
      </c>
      <c r="W35" s="181">
        <v>59.3233255146001</v>
      </c>
      <c r="X35" s="181">
        <v>72.403817523899704</v>
      </c>
      <c r="Y35" s="181">
        <v>64.396212202100031</v>
      </c>
      <c r="Z35" s="181">
        <v>77.223806600900375</v>
      </c>
      <c r="AA35" s="181">
        <v>72.156001420000024</v>
      </c>
      <c r="AB35" s="181">
        <v>80.317446659999931</v>
      </c>
      <c r="AC35" s="181">
        <v>65.611406459999984</v>
      </c>
      <c r="AD35" s="181">
        <v>80.763547460000254</v>
      </c>
      <c r="AE35" s="181">
        <v>77.368533969999987</v>
      </c>
      <c r="AF35" s="181">
        <v>94.83307167000001</v>
      </c>
      <c r="AG35" s="181">
        <v>75.306572909999943</v>
      </c>
      <c r="AI35" s="146" t="s">
        <v>380</v>
      </c>
      <c r="AJ35" s="181">
        <f t="shared" si="4"/>
        <v>219.39680721082223</v>
      </c>
      <c r="AK35" s="181">
        <f t="shared" si="5"/>
        <v>273.34716184150022</v>
      </c>
      <c r="AL35" s="181">
        <f t="shared" si="3"/>
        <v>298.84840200000019</v>
      </c>
    </row>
    <row r="36" spans="2:38">
      <c r="B36" s="171" t="s">
        <v>104</v>
      </c>
      <c r="C36" s="172" t="s">
        <v>336</v>
      </c>
      <c r="D36" s="172" t="s">
        <v>336</v>
      </c>
      <c r="E36" s="172" t="s">
        <v>336</v>
      </c>
      <c r="F36" s="172" t="s">
        <v>336</v>
      </c>
      <c r="G36" s="172" t="s">
        <v>336</v>
      </c>
      <c r="H36" s="172" t="s">
        <v>336</v>
      </c>
      <c r="I36" s="172" t="s">
        <v>336</v>
      </c>
      <c r="J36" s="172" t="s">
        <v>336</v>
      </c>
      <c r="K36" s="172" t="s">
        <v>336</v>
      </c>
      <c r="L36" s="172" t="s">
        <v>336</v>
      </c>
      <c r="M36" s="172" t="s">
        <v>336</v>
      </c>
      <c r="N36" s="172" t="s">
        <v>336</v>
      </c>
      <c r="O36" s="172" t="s">
        <v>336</v>
      </c>
      <c r="P36" s="172" t="s">
        <v>336</v>
      </c>
      <c r="Q36" s="172" t="s">
        <v>336</v>
      </c>
      <c r="R36" s="172" t="s">
        <v>336</v>
      </c>
      <c r="S36" s="173">
        <v>-2.0402737599999998</v>
      </c>
      <c r="T36" s="173">
        <v>-4.0391070600000001</v>
      </c>
      <c r="U36" s="173">
        <v>-4.6969530700000011</v>
      </c>
      <c r="V36" s="173">
        <v>-5.5885861399999994</v>
      </c>
      <c r="W36" s="173">
        <v>-1.3436298514999998</v>
      </c>
      <c r="X36" s="173">
        <v>-2.1766016835999999</v>
      </c>
      <c r="Y36" s="173">
        <v>-3.1701449664999988</v>
      </c>
      <c r="Z36" s="173">
        <v>-10.771472437900014</v>
      </c>
      <c r="AA36" s="173">
        <v>-3.6274803599999998</v>
      </c>
      <c r="AB36" s="173">
        <v>-5.3373246200000013</v>
      </c>
      <c r="AC36" s="173">
        <v>-4.9064897399999987</v>
      </c>
      <c r="AD36" s="173">
        <v>-6.7381129800001087</v>
      </c>
      <c r="AE36" s="173">
        <v>-5.6813809399999986</v>
      </c>
      <c r="AF36" s="173">
        <v>-6.6718546100000022</v>
      </c>
      <c r="AG36" s="173">
        <v>-5.5478283399999988</v>
      </c>
      <c r="AI36" s="181" t="s">
        <v>380</v>
      </c>
      <c r="AJ36" s="173">
        <f t="shared" si="4"/>
        <v>-16.36492003</v>
      </c>
      <c r="AK36" s="173">
        <f t="shared" si="5"/>
        <v>-17.461848939500012</v>
      </c>
      <c r="AL36" s="173">
        <f t="shared" si="3"/>
        <v>-20.609407700000105</v>
      </c>
    </row>
    <row r="37" spans="2:38">
      <c r="B37" s="147" t="s">
        <v>105</v>
      </c>
      <c r="C37" s="148" t="s">
        <v>336</v>
      </c>
      <c r="D37" s="148" t="s">
        <v>336</v>
      </c>
      <c r="E37" s="148" t="s">
        <v>336</v>
      </c>
      <c r="F37" s="148" t="s">
        <v>336</v>
      </c>
      <c r="G37" s="148" t="s">
        <v>336</v>
      </c>
      <c r="H37" s="148" t="s">
        <v>336</v>
      </c>
      <c r="I37" s="148" t="s">
        <v>336</v>
      </c>
      <c r="J37" s="148" t="s">
        <v>336</v>
      </c>
      <c r="K37" s="148" t="s">
        <v>336</v>
      </c>
      <c r="L37" s="148" t="s">
        <v>336</v>
      </c>
      <c r="M37" s="148" t="s">
        <v>336</v>
      </c>
      <c r="N37" s="148" t="s">
        <v>336</v>
      </c>
      <c r="O37" s="148" t="s">
        <v>336</v>
      </c>
      <c r="P37" s="148" t="s">
        <v>336</v>
      </c>
      <c r="Q37" s="148" t="s">
        <v>336</v>
      </c>
      <c r="R37" s="148" t="s">
        <v>336</v>
      </c>
      <c r="S37" s="149">
        <v>-0.47303558999999995</v>
      </c>
      <c r="T37" s="149">
        <v>-3.00262165</v>
      </c>
      <c r="U37" s="149">
        <v>-1.4315610399999998</v>
      </c>
      <c r="V37" s="149">
        <v>-4.4377030699999995</v>
      </c>
      <c r="W37" s="149">
        <v>-0.74307619209999987</v>
      </c>
      <c r="X37" s="149">
        <v>-1.5277788037000002</v>
      </c>
      <c r="Y37" s="149">
        <v>-2.4499931072999996</v>
      </c>
      <c r="Z37" s="149">
        <v>-7.3375836515000099</v>
      </c>
      <c r="AA37" s="149">
        <v>-2.0692082699999998</v>
      </c>
      <c r="AB37" s="149">
        <v>-3.2383663600000006</v>
      </c>
      <c r="AC37" s="149">
        <v>-3.0779257099999997</v>
      </c>
      <c r="AD37" s="149">
        <v>-5.016334170000107</v>
      </c>
      <c r="AE37" s="149">
        <v>-4.0355859699999996</v>
      </c>
      <c r="AF37" s="149">
        <v>-5.1777486400000008</v>
      </c>
      <c r="AG37" s="149">
        <v>-3.5330921099999983</v>
      </c>
      <c r="AI37" s="173" t="s">
        <v>380</v>
      </c>
      <c r="AJ37" s="149">
        <f t="shared" si="4"/>
        <v>-9.3449213499999999</v>
      </c>
      <c r="AK37" s="149">
        <f t="shared" si="5"/>
        <v>-12.05843175460001</v>
      </c>
      <c r="AL37" s="149">
        <f t="shared" si="3"/>
        <v>-13.401834510000107</v>
      </c>
    </row>
    <row r="38" spans="2:38">
      <c r="B38" s="150" t="s">
        <v>106</v>
      </c>
      <c r="C38" s="145" t="s">
        <v>336</v>
      </c>
      <c r="D38" s="145" t="s">
        <v>336</v>
      </c>
      <c r="E38" s="145" t="s">
        <v>336</v>
      </c>
      <c r="F38" s="145" t="s">
        <v>336</v>
      </c>
      <c r="G38" s="145" t="s">
        <v>336</v>
      </c>
      <c r="H38" s="145" t="s">
        <v>336</v>
      </c>
      <c r="I38" s="145" t="s">
        <v>336</v>
      </c>
      <c r="J38" s="145" t="s">
        <v>336</v>
      </c>
      <c r="K38" s="145" t="s">
        <v>336</v>
      </c>
      <c r="L38" s="145" t="s">
        <v>336</v>
      </c>
      <c r="M38" s="145" t="s">
        <v>336</v>
      </c>
      <c r="N38" s="145" t="s">
        <v>336</v>
      </c>
      <c r="O38" s="145" t="s">
        <v>336</v>
      </c>
      <c r="P38" s="145" t="s">
        <v>336</v>
      </c>
      <c r="Q38" s="145" t="s">
        <v>336</v>
      </c>
      <c r="R38" s="145" t="s">
        <v>336</v>
      </c>
      <c r="S38" s="151">
        <v>-0.44678493999999996</v>
      </c>
      <c r="T38" s="151">
        <v>-0.25839734000000003</v>
      </c>
      <c r="U38" s="151">
        <v>-0.12981779999999976</v>
      </c>
      <c r="V38" s="151">
        <v>-4.9012870000000208E-2</v>
      </c>
      <c r="W38" s="151">
        <v>-2.4218380299999998E-2</v>
      </c>
      <c r="X38" s="151">
        <v>-9.7882000000000177E-4</v>
      </c>
      <c r="Y38" s="151">
        <v>-2.7152000000000009E-3</v>
      </c>
      <c r="Z38" s="151">
        <v>-1.5870463450000003</v>
      </c>
      <c r="AA38" s="151">
        <v>-3.8074240000000002E-2</v>
      </c>
      <c r="AB38" s="151">
        <v>-0.32764102999999978</v>
      </c>
      <c r="AC38" s="151">
        <v>-4.1978569999999937E-2</v>
      </c>
      <c r="AD38" s="151">
        <v>-8.4974400000000172E-2</v>
      </c>
      <c r="AE38" s="151">
        <v>-7.0920079999999996E-2</v>
      </c>
      <c r="AF38" s="151">
        <v>-9.2825330000000011E-2</v>
      </c>
      <c r="AG38" s="151">
        <v>-0.11397452</v>
      </c>
      <c r="AI38" s="149" t="s">
        <v>380</v>
      </c>
      <c r="AJ38" s="151">
        <f t="shared" si="4"/>
        <v>-0.88401295000000002</v>
      </c>
      <c r="AK38" s="151">
        <f t="shared" si="5"/>
        <v>-1.6149587453000003</v>
      </c>
      <c r="AL38" s="151">
        <f t="shared" si="3"/>
        <v>-0.49266823999999987</v>
      </c>
    </row>
    <row r="39" spans="2:38">
      <c r="B39" s="150" t="s">
        <v>107</v>
      </c>
      <c r="C39" s="145" t="s">
        <v>336</v>
      </c>
      <c r="D39" s="145" t="s">
        <v>336</v>
      </c>
      <c r="E39" s="145" t="s">
        <v>336</v>
      </c>
      <c r="F39" s="145" t="s">
        <v>336</v>
      </c>
      <c r="G39" s="145" t="s">
        <v>336</v>
      </c>
      <c r="H39" s="145" t="s">
        <v>336</v>
      </c>
      <c r="I39" s="145" t="s">
        <v>336</v>
      </c>
      <c r="J39" s="145" t="s">
        <v>336</v>
      </c>
      <c r="K39" s="145" t="s">
        <v>336</v>
      </c>
      <c r="L39" s="145" t="s">
        <v>336</v>
      </c>
      <c r="M39" s="145" t="s">
        <v>336</v>
      </c>
      <c r="N39" s="145" t="s">
        <v>336</v>
      </c>
      <c r="O39" s="145" t="s">
        <v>336</v>
      </c>
      <c r="P39" s="145" t="s">
        <v>336</v>
      </c>
      <c r="Q39" s="145" t="s">
        <v>336</v>
      </c>
      <c r="R39" s="145" t="s">
        <v>336</v>
      </c>
      <c r="S39" s="151">
        <v>-0.77784538999999975</v>
      </c>
      <c r="T39" s="151">
        <v>-0.52344586999999998</v>
      </c>
      <c r="U39" s="151">
        <v>-9.6615810000000413E-2</v>
      </c>
      <c r="V39" s="151">
        <v>-0.20813081000000011</v>
      </c>
      <c r="W39" s="151">
        <v>7.5464811099999987E-2</v>
      </c>
      <c r="X39" s="151">
        <v>1.0297700000000132E-3</v>
      </c>
      <c r="Y39" s="151">
        <v>0</v>
      </c>
      <c r="Z39" s="151">
        <v>0</v>
      </c>
      <c r="AA39" s="151">
        <v>-7.9184839999999992E-2</v>
      </c>
      <c r="AB39" s="151">
        <v>-0.47544948000000004</v>
      </c>
      <c r="AC39" s="151">
        <v>-0.31555016000000002</v>
      </c>
      <c r="AD39" s="151">
        <v>-0.34927667999999934</v>
      </c>
      <c r="AE39" s="151">
        <v>-0.29196394000000003</v>
      </c>
      <c r="AF39" s="151">
        <v>-0.32669265000000003</v>
      </c>
      <c r="AG39" s="151">
        <v>-0.3824061000000003</v>
      </c>
      <c r="AI39" s="151" t="s">
        <v>380</v>
      </c>
      <c r="AJ39" s="151">
        <f t="shared" si="4"/>
        <v>-1.6060378800000001</v>
      </c>
      <c r="AK39" s="151">
        <f t="shared" si="5"/>
        <v>7.64945811E-2</v>
      </c>
      <c r="AL39" s="151">
        <f t="shared" si="3"/>
        <v>-1.2194611599999994</v>
      </c>
    </row>
    <row r="40" spans="2:38">
      <c r="B40" s="150" t="s">
        <v>108</v>
      </c>
      <c r="C40" s="145" t="s">
        <v>336</v>
      </c>
      <c r="D40" s="145" t="s">
        <v>336</v>
      </c>
      <c r="E40" s="145" t="s">
        <v>336</v>
      </c>
      <c r="F40" s="145" t="s">
        <v>336</v>
      </c>
      <c r="G40" s="145" t="s">
        <v>336</v>
      </c>
      <c r="H40" s="145" t="s">
        <v>336</v>
      </c>
      <c r="I40" s="145" t="s">
        <v>336</v>
      </c>
      <c r="J40" s="145" t="s">
        <v>336</v>
      </c>
      <c r="K40" s="145" t="s">
        <v>336</v>
      </c>
      <c r="L40" s="145" t="s">
        <v>336</v>
      </c>
      <c r="M40" s="145" t="s">
        <v>336</v>
      </c>
      <c r="N40" s="145" t="s">
        <v>336</v>
      </c>
      <c r="O40" s="145" t="s">
        <v>336</v>
      </c>
      <c r="P40" s="145" t="s">
        <v>336</v>
      </c>
      <c r="Q40" s="145" t="s">
        <v>336</v>
      </c>
      <c r="R40" s="145" t="s">
        <v>336</v>
      </c>
      <c r="S40" s="151">
        <v>-0.34260783999999989</v>
      </c>
      <c r="T40" s="151">
        <v>-0.25464219999999999</v>
      </c>
      <c r="U40" s="151">
        <v>-3.0389584199999993</v>
      </c>
      <c r="V40" s="151">
        <v>-0.89373938999999958</v>
      </c>
      <c r="W40" s="151">
        <v>-0.65180009020000007</v>
      </c>
      <c r="X40" s="151">
        <v>-0.64887382989999975</v>
      </c>
      <c r="Y40" s="151">
        <v>-0.71743665919999988</v>
      </c>
      <c r="Z40" s="151">
        <v>-1.846842441400002</v>
      </c>
      <c r="AA40" s="151">
        <v>-1.44101301</v>
      </c>
      <c r="AB40" s="151">
        <v>-1.2958677500000013</v>
      </c>
      <c r="AC40" s="151">
        <v>-1.4710352999999992</v>
      </c>
      <c r="AD40" s="151">
        <v>-1.2875277300000025</v>
      </c>
      <c r="AE40" s="151">
        <v>-1.28291095</v>
      </c>
      <c r="AF40" s="151">
        <v>-1.0745879899999997</v>
      </c>
      <c r="AG40" s="151">
        <v>-1.5183556099999995</v>
      </c>
      <c r="AI40" s="151" t="s">
        <v>380</v>
      </c>
      <c r="AJ40" s="151">
        <f t="shared" si="4"/>
        <v>-4.5299478499999983</v>
      </c>
      <c r="AK40" s="151">
        <f t="shared" si="5"/>
        <v>-3.864953020700002</v>
      </c>
      <c r="AL40" s="151">
        <f t="shared" si="3"/>
        <v>-5.495443790000003</v>
      </c>
    </row>
    <row r="41" spans="2:38">
      <c r="B41" s="175" t="s">
        <v>109</v>
      </c>
      <c r="C41" s="176" t="s">
        <v>336</v>
      </c>
      <c r="D41" s="176" t="s">
        <v>336</v>
      </c>
      <c r="E41" s="176" t="s">
        <v>336</v>
      </c>
      <c r="F41" s="176" t="s">
        <v>336</v>
      </c>
      <c r="G41" s="176" t="s">
        <v>336</v>
      </c>
      <c r="H41" s="176" t="s">
        <v>336</v>
      </c>
      <c r="I41" s="176" t="s">
        <v>336</v>
      </c>
      <c r="J41" s="176" t="s">
        <v>336</v>
      </c>
      <c r="K41" s="176" t="s">
        <v>336</v>
      </c>
      <c r="L41" s="176" t="s">
        <v>336</v>
      </c>
      <c r="M41" s="176" t="s">
        <v>336</v>
      </c>
      <c r="N41" s="176" t="s">
        <v>336</v>
      </c>
      <c r="O41" s="176" t="s">
        <v>336</v>
      </c>
      <c r="P41" s="176" t="s">
        <v>336</v>
      </c>
      <c r="Q41" s="176" t="s">
        <v>336</v>
      </c>
      <c r="R41" s="176" t="s">
        <v>336</v>
      </c>
      <c r="S41" s="177">
        <v>45.161096070000163</v>
      </c>
      <c r="T41" s="177">
        <v>57.677503760822006</v>
      </c>
      <c r="U41" s="177">
        <v>51.440825400000051</v>
      </c>
      <c r="V41" s="177">
        <v>48.752461950000011</v>
      </c>
      <c r="W41" s="177">
        <v>57.979695663100102</v>
      </c>
      <c r="X41" s="177">
        <v>70.227215840299706</v>
      </c>
      <c r="Y41" s="177">
        <v>61.226067235600013</v>
      </c>
      <c r="Z41" s="177">
        <v>66.452334163000387</v>
      </c>
      <c r="AA41" s="177">
        <v>68.528521060000031</v>
      </c>
      <c r="AB41" s="177">
        <v>74.980122039999927</v>
      </c>
      <c r="AC41" s="177">
        <v>60.704916719999986</v>
      </c>
      <c r="AD41" s="177">
        <v>74.025434480000143</v>
      </c>
      <c r="AE41" s="177">
        <v>71.68715302999999</v>
      </c>
      <c r="AF41" s="177">
        <v>88.161217060000013</v>
      </c>
      <c r="AG41" s="177">
        <v>69.758744569999948</v>
      </c>
      <c r="AI41" s="151" t="s">
        <v>380</v>
      </c>
      <c r="AJ41" s="177">
        <f t="shared" si="4"/>
        <v>203.03188718082225</v>
      </c>
      <c r="AK41" s="177">
        <f t="shared" si="5"/>
        <v>255.88531290200018</v>
      </c>
      <c r="AL41" s="177">
        <f t="shared" si="3"/>
        <v>278.23899430000006</v>
      </c>
    </row>
    <row r="42" spans="2:38">
      <c r="B42" s="178" t="s">
        <v>110</v>
      </c>
      <c r="C42" s="179" t="s">
        <v>336</v>
      </c>
      <c r="D42" s="179" t="s">
        <v>336</v>
      </c>
      <c r="E42" s="179" t="s">
        <v>336</v>
      </c>
      <c r="F42" s="179" t="s">
        <v>336</v>
      </c>
      <c r="G42" s="179" t="s">
        <v>336</v>
      </c>
      <c r="H42" s="179" t="s">
        <v>336</v>
      </c>
      <c r="I42" s="179" t="s">
        <v>336</v>
      </c>
      <c r="J42" s="179" t="s">
        <v>336</v>
      </c>
      <c r="K42" s="179" t="s">
        <v>336</v>
      </c>
      <c r="L42" s="179" t="s">
        <v>336</v>
      </c>
      <c r="M42" s="179" t="s">
        <v>336</v>
      </c>
      <c r="N42" s="179" t="s">
        <v>336</v>
      </c>
      <c r="O42" s="179" t="s">
        <v>336</v>
      </c>
      <c r="P42" s="179" t="s">
        <v>336</v>
      </c>
      <c r="Q42" s="179" t="s">
        <v>336</v>
      </c>
      <c r="R42" s="179" t="s">
        <v>336</v>
      </c>
      <c r="S42" s="180">
        <v>-15.577865719999993</v>
      </c>
      <c r="T42" s="180">
        <v>-30.196612050003004</v>
      </c>
      <c r="U42" s="180">
        <v>-15.129746090000005</v>
      </c>
      <c r="V42" s="180">
        <v>-29.995880330000013</v>
      </c>
      <c r="W42" s="180">
        <v>-12.583902996399997</v>
      </c>
      <c r="X42" s="180">
        <v>-31.228710707999987</v>
      </c>
      <c r="Y42" s="180">
        <v>-20.789476705199988</v>
      </c>
      <c r="Z42" s="180">
        <v>-34.808259845400102</v>
      </c>
      <c r="AA42" s="180">
        <v>-24.344749400000005</v>
      </c>
      <c r="AB42" s="180">
        <v>-32.429289070000003</v>
      </c>
      <c r="AC42" s="180">
        <v>-18.551138119999994</v>
      </c>
      <c r="AD42" s="180">
        <v>-26.606763440000012</v>
      </c>
      <c r="AE42" s="180">
        <v>-24.351216019999999</v>
      </c>
      <c r="AF42" s="180">
        <v>-34.195319980000008</v>
      </c>
      <c r="AG42" s="180">
        <v>-13.296127740000003</v>
      </c>
      <c r="AI42" s="177" t="s">
        <v>380</v>
      </c>
      <c r="AJ42" s="180">
        <f t="shared" si="4"/>
        <v>-90.90010419000302</v>
      </c>
      <c r="AK42" s="180">
        <f t="shared" si="5"/>
        <v>-99.410350255000083</v>
      </c>
      <c r="AL42" s="180">
        <f t="shared" si="3"/>
        <v>-101.93194003000001</v>
      </c>
    </row>
    <row r="43" spans="2:38">
      <c r="B43" s="152" t="s">
        <v>111</v>
      </c>
      <c r="C43" s="153" t="s">
        <v>336</v>
      </c>
      <c r="D43" s="153" t="s">
        <v>336</v>
      </c>
      <c r="E43" s="153" t="s">
        <v>336</v>
      </c>
      <c r="F43" s="153" t="s">
        <v>336</v>
      </c>
      <c r="G43" s="153" t="s">
        <v>336</v>
      </c>
      <c r="H43" s="153" t="s">
        <v>336</v>
      </c>
      <c r="I43" s="153" t="s">
        <v>336</v>
      </c>
      <c r="J43" s="153" t="s">
        <v>336</v>
      </c>
      <c r="K43" s="153" t="s">
        <v>336</v>
      </c>
      <c r="L43" s="153" t="s">
        <v>336</v>
      </c>
      <c r="M43" s="153" t="s">
        <v>336</v>
      </c>
      <c r="N43" s="153" t="s">
        <v>336</v>
      </c>
      <c r="O43" s="153" t="s">
        <v>336</v>
      </c>
      <c r="P43" s="153" t="s">
        <v>336</v>
      </c>
      <c r="Q43" s="153" t="s">
        <v>336</v>
      </c>
      <c r="R43" s="153" t="s">
        <v>336</v>
      </c>
      <c r="S43" s="146">
        <v>-2.9860259099999964</v>
      </c>
      <c r="T43" s="146">
        <v>-11.941615050000003</v>
      </c>
      <c r="U43" s="146">
        <v>-1.9556781000000054</v>
      </c>
      <c r="V43" s="146">
        <v>-9.8778700200000067</v>
      </c>
      <c r="W43" s="146">
        <v>-1.9594136786999998</v>
      </c>
      <c r="X43" s="146">
        <v>-17.502486359599992</v>
      </c>
      <c r="Y43" s="146">
        <v>-2.6631986652000004</v>
      </c>
      <c r="Z43" s="146">
        <v>-21.220259862200006</v>
      </c>
      <c r="AA43" s="146">
        <v>-3.6526637900000001</v>
      </c>
      <c r="AB43" s="146">
        <v>-14.8788778</v>
      </c>
      <c r="AC43" s="146">
        <v>-1.0525121999999989</v>
      </c>
      <c r="AD43" s="146">
        <v>-12.080216080000003</v>
      </c>
      <c r="AE43" s="146">
        <v>-8.1272420899999993</v>
      </c>
      <c r="AF43" s="146">
        <v>-20.947061010000006</v>
      </c>
      <c r="AG43" s="146">
        <v>-3.0828291599999993</v>
      </c>
      <c r="AI43" s="180" t="s">
        <v>380</v>
      </c>
      <c r="AJ43" s="146">
        <f t="shared" si="4"/>
        <v>-26.761189080000012</v>
      </c>
      <c r="AK43" s="146">
        <f t="shared" si="5"/>
        <v>-43.345358565699996</v>
      </c>
      <c r="AL43" s="146">
        <f t="shared" si="3"/>
        <v>-31.664269870000002</v>
      </c>
    </row>
    <row r="44" spans="2:38">
      <c r="B44" s="152" t="s">
        <v>112</v>
      </c>
      <c r="C44" s="153" t="s">
        <v>336</v>
      </c>
      <c r="D44" s="153" t="s">
        <v>336</v>
      </c>
      <c r="E44" s="153" t="s">
        <v>336</v>
      </c>
      <c r="F44" s="153" t="s">
        <v>336</v>
      </c>
      <c r="G44" s="153" t="s">
        <v>336</v>
      </c>
      <c r="H44" s="153" t="s">
        <v>336</v>
      </c>
      <c r="I44" s="153" t="s">
        <v>336</v>
      </c>
      <c r="J44" s="153" t="s">
        <v>336</v>
      </c>
      <c r="K44" s="153" t="s">
        <v>336</v>
      </c>
      <c r="L44" s="153" t="s">
        <v>336</v>
      </c>
      <c r="M44" s="153" t="s">
        <v>336</v>
      </c>
      <c r="N44" s="153" t="s">
        <v>336</v>
      </c>
      <c r="O44" s="153" t="s">
        <v>336</v>
      </c>
      <c r="P44" s="153" t="s">
        <v>336</v>
      </c>
      <c r="Q44" s="153" t="s">
        <v>336</v>
      </c>
      <c r="R44" s="153" t="s">
        <v>336</v>
      </c>
      <c r="S44" s="146">
        <v>-12.591839809999996</v>
      </c>
      <c r="T44" s="146">
        <v>-18.254997000003002</v>
      </c>
      <c r="U44" s="146">
        <v>-13.174067989999998</v>
      </c>
      <c r="V44" s="146">
        <v>-20.118010310000017</v>
      </c>
      <c r="W44" s="146">
        <v>-10.624489317699998</v>
      </c>
      <c r="X44" s="146">
        <v>-13.726224348399994</v>
      </c>
      <c r="Y44" s="146">
        <v>-18.126278039999988</v>
      </c>
      <c r="Z44" s="146">
        <v>-13.587999983200085</v>
      </c>
      <c r="AA44" s="146">
        <v>-20.692085610000003</v>
      </c>
      <c r="AB44" s="146">
        <v>-17.550411270000001</v>
      </c>
      <c r="AC44" s="146">
        <v>-17.498625919999995</v>
      </c>
      <c r="AD44" s="146">
        <v>-14.526547360000009</v>
      </c>
      <c r="AE44" s="146">
        <v>-16.22397393</v>
      </c>
      <c r="AF44" s="146">
        <v>-13.248258969999998</v>
      </c>
      <c r="AG44" s="146">
        <v>-10.213298579999996</v>
      </c>
      <c r="AI44" s="146" t="s">
        <v>380</v>
      </c>
      <c r="AJ44" s="146">
        <f t="shared" si="4"/>
        <v>-64.138915110003012</v>
      </c>
      <c r="AK44" s="146">
        <f t="shared" si="5"/>
        <v>-56.064991689300065</v>
      </c>
      <c r="AL44" s="146">
        <f t="shared" si="3"/>
        <v>-70.267670160000009</v>
      </c>
    </row>
    <row r="45" spans="2:38">
      <c r="B45" s="171" t="s">
        <v>113</v>
      </c>
      <c r="C45" s="172" t="s">
        <v>336</v>
      </c>
      <c r="D45" s="172" t="s">
        <v>336</v>
      </c>
      <c r="E45" s="172" t="s">
        <v>336</v>
      </c>
      <c r="F45" s="172" t="s">
        <v>336</v>
      </c>
      <c r="G45" s="172" t="s">
        <v>336</v>
      </c>
      <c r="H45" s="172" t="s">
        <v>336</v>
      </c>
      <c r="I45" s="172" t="s">
        <v>336</v>
      </c>
      <c r="J45" s="172" t="s">
        <v>336</v>
      </c>
      <c r="K45" s="172" t="s">
        <v>336</v>
      </c>
      <c r="L45" s="172" t="s">
        <v>336</v>
      </c>
      <c r="M45" s="172" t="s">
        <v>336</v>
      </c>
      <c r="N45" s="172" t="s">
        <v>336</v>
      </c>
      <c r="O45" s="172" t="s">
        <v>336</v>
      </c>
      <c r="P45" s="172" t="s">
        <v>336</v>
      </c>
      <c r="Q45" s="172" t="s">
        <v>336</v>
      </c>
      <c r="R45" s="172" t="s">
        <v>336</v>
      </c>
      <c r="S45" s="173">
        <v>-17.972029549999995</v>
      </c>
      <c r="T45" s="173">
        <v>-14.776559910000001</v>
      </c>
      <c r="U45" s="173">
        <v>-15.397366820000009</v>
      </c>
      <c r="V45" s="173">
        <v>-13.908559749999988</v>
      </c>
      <c r="W45" s="173">
        <v>-24.964590750799999</v>
      </c>
      <c r="X45" s="173">
        <v>-23.709427946299986</v>
      </c>
      <c r="Y45" s="173">
        <v>-24.628757855999986</v>
      </c>
      <c r="Z45" s="173">
        <v>-20.55754388190002</v>
      </c>
      <c r="AA45" s="173">
        <v>-15.641652229999996</v>
      </c>
      <c r="AB45" s="173">
        <v>-19.220610180000016</v>
      </c>
      <c r="AC45" s="173">
        <v>-17.163082909999989</v>
      </c>
      <c r="AD45" s="173">
        <v>-13.177252680000013</v>
      </c>
      <c r="AE45" s="173">
        <v>-17.140509429999998</v>
      </c>
      <c r="AF45" s="173">
        <v>-16.194434640000001</v>
      </c>
      <c r="AG45" s="173">
        <v>-15.494468589999997</v>
      </c>
      <c r="AI45" s="146" t="s">
        <v>380</v>
      </c>
      <c r="AJ45" s="173">
        <f t="shared" si="4"/>
        <v>-62.054516029999995</v>
      </c>
      <c r="AK45" s="173">
        <f t="shared" si="5"/>
        <v>-93.860320434999977</v>
      </c>
      <c r="AL45" s="173">
        <f t="shared" si="3"/>
        <v>-65.202598000000009</v>
      </c>
    </row>
    <row r="46" spans="2:38">
      <c r="B46" s="152" t="s">
        <v>105</v>
      </c>
      <c r="C46" s="153" t="s">
        <v>336</v>
      </c>
      <c r="D46" s="153" t="s">
        <v>336</v>
      </c>
      <c r="E46" s="153" t="s">
        <v>336</v>
      </c>
      <c r="F46" s="153" t="s">
        <v>336</v>
      </c>
      <c r="G46" s="153" t="s">
        <v>336</v>
      </c>
      <c r="H46" s="153" t="s">
        <v>336</v>
      </c>
      <c r="I46" s="153" t="s">
        <v>336</v>
      </c>
      <c r="J46" s="153" t="s">
        <v>336</v>
      </c>
      <c r="K46" s="153" t="s">
        <v>336</v>
      </c>
      <c r="L46" s="153" t="s">
        <v>336</v>
      </c>
      <c r="M46" s="153" t="s">
        <v>336</v>
      </c>
      <c r="N46" s="153" t="s">
        <v>336</v>
      </c>
      <c r="O46" s="153" t="s">
        <v>336</v>
      </c>
      <c r="P46" s="153" t="s">
        <v>336</v>
      </c>
      <c r="Q46" s="153" t="s">
        <v>336</v>
      </c>
      <c r="R46" s="153" t="s">
        <v>336</v>
      </c>
      <c r="S46" s="146">
        <v>-14.209615719999997</v>
      </c>
      <c r="T46" s="146">
        <v>-10.833695110000003</v>
      </c>
      <c r="U46" s="146">
        <v>-11.818368520000011</v>
      </c>
      <c r="V46" s="146">
        <v>-7.4563715899999821</v>
      </c>
      <c r="W46" s="146">
        <v>-14.835776592699998</v>
      </c>
      <c r="X46" s="146">
        <v>-14.216887381799989</v>
      </c>
      <c r="Y46" s="146">
        <v>-12.895920986700009</v>
      </c>
      <c r="Z46" s="146">
        <v>-13.210559966500011</v>
      </c>
      <c r="AA46" s="146">
        <v>-12.394111329999998</v>
      </c>
      <c r="AB46" s="146">
        <v>-12.445345040000014</v>
      </c>
      <c r="AC46" s="146">
        <v>-12.090773789999989</v>
      </c>
      <c r="AD46" s="146">
        <v>-9.1477822900000092</v>
      </c>
      <c r="AE46" s="146">
        <v>-12.532381170000001</v>
      </c>
      <c r="AF46" s="146">
        <v>-11.529287400000001</v>
      </c>
      <c r="AG46" s="146">
        <v>-10.592258109999996</v>
      </c>
      <c r="AI46" s="173" t="s">
        <v>380</v>
      </c>
      <c r="AJ46" s="146">
        <f t="shared" si="4"/>
        <v>-44.318050939999992</v>
      </c>
      <c r="AK46" s="146">
        <f t="shared" si="5"/>
        <v>-55.159144927700012</v>
      </c>
      <c r="AL46" s="146">
        <f t="shared" si="3"/>
        <v>-46.07801245000001</v>
      </c>
    </row>
    <row r="47" spans="2:38">
      <c r="B47" s="152" t="s">
        <v>114</v>
      </c>
      <c r="C47" s="153" t="s">
        <v>336</v>
      </c>
      <c r="D47" s="153" t="s">
        <v>336</v>
      </c>
      <c r="E47" s="153" t="s">
        <v>336</v>
      </c>
      <c r="F47" s="153" t="s">
        <v>336</v>
      </c>
      <c r="G47" s="153" t="s">
        <v>336</v>
      </c>
      <c r="H47" s="153" t="s">
        <v>336</v>
      </c>
      <c r="I47" s="153" t="s">
        <v>336</v>
      </c>
      <c r="J47" s="153" t="s">
        <v>336</v>
      </c>
      <c r="K47" s="153" t="s">
        <v>336</v>
      </c>
      <c r="L47" s="153" t="s">
        <v>336</v>
      </c>
      <c r="M47" s="153" t="s">
        <v>336</v>
      </c>
      <c r="N47" s="153" t="s">
        <v>336</v>
      </c>
      <c r="O47" s="153" t="s">
        <v>336</v>
      </c>
      <c r="P47" s="153" t="s">
        <v>336</v>
      </c>
      <c r="Q47" s="153" t="s">
        <v>336</v>
      </c>
      <c r="R47" s="153" t="s">
        <v>336</v>
      </c>
      <c r="S47" s="146">
        <v>-3.65516745</v>
      </c>
      <c r="T47" s="146">
        <v>-3.6761121000000001</v>
      </c>
      <c r="U47" s="146">
        <v>-2.6444199800000021</v>
      </c>
      <c r="V47" s="146">
        <v>-4.1649569799999977</v>
      </c>
      <c r="W47" s="146">
        <v>-9.2426593678999982</v>
      </c>
      <c r="X47" s="146">
        <v>-7.9104518025000043</v>
      </c>
      <c r="Y47" s="146">
        <v>-10.095071955699993</v>
      </c>
      <c r="Z47" s="146">
        <v>-5.5755800492999938</v>
      </c>
      <c r="AA47" s="146">
        <v>-2.44206127</v>
      </c>
      <c r="AB47" s="146">
        <v>-4.7603468099999997</v>
      </c>
      <c r="AC47" s="146">
        <v>-4.5944070900000007</v>
      </c>
      <c r="AD47" s="146">
        <v>-3.2320854600000057</v>
      </c>
      <c r="AE47" s="146">
        <v>-3.9188854299999996</v>
      </c>
      <c r="AF47" s="146">
        <v>-3.7295167200000003</v>
      </c>
      <c r="AG47" s="146">
        <v>-4.0543812400000006</v>
      </c>
      <c r="AI47" s="146" t="s">
        <v>380</v>
      </c>
      <c r="AJ47" s="146">
        <f t="shared" si="4"/>
        <v>-14.140656509999999</v>
      </c>
      <c r="AK47" s="146">
        <f t="shared" si="5"/>
        <v>-32.823763175399989</v>
      </c>
      <c r="AL47" s="146">
        <f t="shared" si="3"/>
        <v>-15.028900630000006</v>
      </c>
    </row>
    <row r="48" spans="2:38">
      <c r="B48" s="152" t="s">
        <v>107</v>
      </c>
      <c r="C48" s="153" t="s">
        <v>336</v>
      </c>
      <c r="D48" s="153" t="s">
        <v>336</v>
      </c>
      <c r="E48" s="153" t="s">
        <v>336</v>
      </c>
      <c r="F48" s="153" t="s">
        <v>336</v>
      </c>
      <c r="G48" s="153" t="s">
        <v>336</v>
      </c>
      <c r="H48" s="153" t="s">
        <v>336</v>
      </c>
      <c r="I48" s="153" t="s">
        <v>336</v>
      </c>
      <c r="J48" s="153" t="s">
        <v>336</v>
      </c>
      <c r="K48" s="153" t="s">
        <v>336</v>
      </c>
      <c r="L48" s="153" t="s">
        <v>336</v>
      </c>
      <c r="M48" s="153" t="s">
        <v>336</v>
      </c>
      <c r="N48" s="153" t="s">
        <v>336</v>
      </c>
      <c r="O48" s="153" t="s">
        <v>336</v>
      </c>
      <c r="P48" s="153" t="s">
        <v>336</v>
      </c>
      <c r="Q48" s="153" t="s">
        <v>336</v>
      </c>
      <c r="R48" s="153" t="s">
        <v>336</v>
      </c>
      <c r="S48" s="146">
        <v>-1.4933520000000007E-2</v>
      </c>
      <c r="T48" s="146">
        <v>-6.0338219999999998E-2</v>
      </c>
      <c r="U48" s="146">
        <v>-0.17087548999999994</v>
      </c>
      <c r="V48" s="146">
        <v>-0.6815041599999998</v>
      </c>
      <c r="W48" s="146">
        <v>-0.8338642476</v>
      </c>
      <c r="X48" s="146">
        <v>-0.88264889519999978</v>
      </c>
      <c r="Y48" s="146">
        <v>-0.79966115910000024</v>
      </c>
      <c r="Z48" s="146">
        <v>-0.59812561520000029</v>
      </c>
      <c r="AA48" s="146">
        <v>-0.21880401000000005</v>
      </c>
      <c r="AB48" s="146">
        <v>-0.50916799000000001</v>
      </c>
      <c r="AC48" s="146">
        <v>-0.19835556999999993</v>
      </c>
      <c r="AD48" s="146">
        <v>-9.9986809999999871E-2</v>
      </c>
      <c r="AE48" s="146">
        <v>-0.12447838</v>
      </c>
      <c r="AF48" s="146">
        <v>-9.7357219999999911E-2</v>
      </c>
      <c r="AG48" s="146">
        <v>-9.6335059999999917E-2</v>
      </c>
      <c r="AI48" s="146" t="s">
        <v>380</v>
      </c>
      <c r="AJ48" s="146">
        <f t="shared" si="4"/>
        <v>-0.92765138999999974</v>
      </c>
      <c r="AK48" s="146">
        <f t="shared" si="5"/>
        <v>-3.1142999171000003</v>
      </c>
      <c r="AL48" s="146">
        <f t="shared" si="3"/>
        <v>-1.0263143799999999</v>
      </c>
    </row>
    <row r="49" spans="2:38">
      <c r="B49" s="152" t="s">
        <v>108</v>
      </c>
      <c r="C49" s="153" t="s">
        <v>336</v>
      </c>
      <c r="D49" s="153" t="s">
        <v>336</v>
      </c>
      <c r="E49" s="153" t="s">
        <v>336</v>
      </c>
      <c r="F49" s="153" t="s">
        <v>336</v>
      </c>
      <c r="G49" s="153" t="s">
        <v>336</v>
      </c>
      <c r="H49" s="153" t="s">
        <v>336</v>
      </c>
      <c r="I49" s="153" t="s">
        <v>336</v>
      </c>
      <c r="J49" s="153" t="s">
        <v>336</v>
      </c>
      <c r="K49" s="153" t="s">
        <v>336</v>
      </c>
      <c r="L49" s="153" t="s">
        <v>336</v>
      </c>
      <c r="M49" s="153" t="s">
        <v>336</v>
      </c>
      <c r="N49" s="153" t="s">
        <v>336</v>
      </c>
      <c r="O49" s="153" t="s">
        <v>336</v>
      </c>
      <c r="P49" s="153" t="s">
        <v>336</v>
      </c>
      <c r="Q49" s="153" t="s">
        <v>336</v>
      </c>
      <c r="R49" s="153" t="s">
        <v>336</v>
      </c>
      <c r="S49" s="146">
        <v>-9.231286000000001E-2</v>
      </c>
      <c r="T49" s="146">
        <v>-0.20641447999999993</v>
      </c>
      <c r="U49" s="146">
        <v>-0.76370282999999994</v>
      </c>
      <c r="V49" s="146">
        <v>-1.6057270200000002</v>
      </c>
      <c r="W49" s="146">
        <v>-5.2290542600000073E-2</v>
      </c>
      <c r="X49" s="146">
        <v>-0.6994398667999997</v>
      </c>
      <c r="Y49" s="146">
        <v>-0.83810375450000019</v>
      </c>
      <c r="Z49" s="146">
        <v>-1.1732782509000006</v>
      </c>
      <c r="AA49" s="146">
        <v>-0.58667562000000018</v>
      </c>
      <c r="AB49" s="146">
        <v>-1.5057503400000001</v>
      </c>
      <c r="AC49" s="146">
        <v>-0.27954645999999972</v>
      </c>
      <c r="AD49" s="146">
        <v>-0.69739811999999901</v>
      </c>
      <c r="AE49" s="146">
        <v>-0.56476444999999997</v>
      </c>
      <c r="AF49" s="146">
        <v>-0.83827329999999978</v>
      </c>
      <c r="AG49" s="146">
        <v>-0.75149418000000034</v>
      </c>
      <c r="AI49" s="146" t="s">
        <v>380</v>
      </c>
      <c r="AJ49" s="146">
        <f t="shared" si="4"/>
        <v>-2.6681571900000001</v>
      </c>
      <c r="AK49" s="146">
        <f t="shared" si="5"/>
        <v>-2.7631124148000006</v>
      </c>
      <c r="AL49" s="146">
        <f t="shared" si="3"/>
        <v>-3.0693705399999991</v>
      </c>
    </row>
    <row r="50" spans="2:38">
      <c r="B50" s="171" t="s">
        <v>115</v>
      </c>
      <c r="C50" s="172" t="s">
        <v>336</v>
      </c>
      <c r="D50" s="172" t="s">
        <v>336</v>
      </c>
      <c r="E50" s="172" t="s">
        <v>336</v>
      </c>
      <c r="F50" s="172" t="s">
        <v>336</v>
      </c>
      <c r="G50" s="172" t="s">
        <v>336</v>
      </c>
      <c r="H50" s="172" t="s">
        <v>336</v>
      </c>
      <c r="I50" s="172" t="s">
        <v>336</v>
      </c>
      <c r="J50" s="172" t="s">
        <v>336</v>
      </c>
      <c r="K50" s="172" t="s">
        <v>336</v>
      </c>
      <c r="L50" s="172" t="s">
        <v>336</v>
      </c>
      <c r="M50" s="172" t="s">
        <v>336</v>
      </c>
      <c r="N50" s="172" t="s">
        <v>336</v>
      </c>
      <c r="O50" s="172" t="s">
        <v>336</v>
      </c>
      <c r="P50" s="172" t="s">
        <v>336</v>
      </c>
      <c r="Q50" s="172" t="s">
        <v>336</v>
      </c>
      <c r="R50" s="172" t="s">
        <v>336</v>
      </c>
      <c r="S50" s="173">
        <v>-0.93210828000000068</v>
      </c>
      <c r="T50" s="173">
        <v>-0.99457320000000071</v>
      </c>
      <c r="U50" s="173">
        <v>-6.0971259999999229E-2</v>
      </c>
      <c r="V50" s="173">
        <v>-1.4148948400000001</v>
      </c>
      <c r="W50" s="173">
        <v>0.7215250825999997</v>
      </c>
      <c r="X50" s="173">
        <v>-9.4679205599999983E-2</v>
      </c>
      <c r="Y50" s="173">
        <v>-0.25418087690000002</v>
      </c>
      <c r="Z50" s="173">
        <v>-1.5767786318000012</v>
      </c>
      <c r="AA50" s="173">
        <v>-4.0861999999999984E-4</v>
      </c>
      <c r="AB50" s="173">
        <v>-4.1154689999999994E-2</v>
      </c>
      <c r="AC50" s="173">
        <v>-3.7044380000000009E-2</v>
      </c>
      <c r="AD50" s="173">
        <v>-5.6469919999999979E-2</v>
      </c>
      <c r="AE50" s="173">
        <v>3.1575279999999969E-2</v>
      </c>
      <c r="AF50" s="173">
        <v>-0.46841838999999991</v>
      </c>
      <c r="AG50" s="173">
        <v>0.26699183999999992</v>
      </c>
      <c r="AI50" s="146" t="s">
        <v>380</v>
      </c>
      <c r="AJ50" s="173">
        <f t="shared" si="4"/>
        <v>-3.4025475800000007</v>
      </c>
      <c r="AK50" s="173">
        <f t="shared" si="5"/>
        <v>-1.2041136317000016</v>
      </c>
      <c r="AL50" s="173">
        <f t="shared" si="3"/>
        <v>-0.13507760999999999</v>
      </c>
    </row>
    <row r="51" spans="2:38">
      <c r="B51" s="152" t="s">
        <v>116</v>
      </c>
      <c r="C51" s="153" t="s">
        <v>336</v>
      </c>
      <c r="D51" s="153" t="s">
        <v>336</v>
      </c>
      <c r="E51" s="153" t="s">
        <v>336</v>
      </c>
      <c r="F51" s="153" t="s">
        <v>336</v>
      </c>
      <c r="G51" s="153" t="s">
        <v>336</v>
      </c>
      <c r="H51" s="153" t="s">
        <v>336</v>
      </c>
      <c r="I51" s="153" t="s">
        <v>336</v>
      </c>
      <c r="J51" s="153" t="s">
        <v>336</v>
      </c>
      <c r="K51" s="153" t="s">
        <v>336</v>
      </c>
      <c r="L51" s="153" t="s">
        <v>336</v>
      </c>
      <c r="M51" s="153" t="s">
        <v>336</v>
      </c>
      <c r="N51" s="153" t="s">
        <v>336</v>
      </c>
      <c r="O51" s="153" t="s">
        <v>336</v>
      </c>
      <c r="P51" s="153" t="s">
        <v>336</v>
      </c>
      <c r="Q51" s="153" t="s">
        <v>336</v>
      </c>
      <c r="R51" s="153" t="s">
        <v>336</v>
      </c>
      <c r="S51" s="146">
        <v>-1.3443949999999998E-2</v>
      </c>
      <c r="T51" s="146">
        <v>-4.62525E-3</v>
      </c>
      <c r="U51" s="146">
        <v>-1.5069040000000002E-2</v>
      </c>
      <c r="V51" s="146">
        <v>3.5547550000000004E-2</v>
      </c>
      <c r="W51" s="146">
        <v>1.0662100470999998</v>
      </c>
      <c r="X51" s="146">
        <v>0</v>
      </c>
      <c r="Y51" s="146">
        <v>0</v>
      </c>
      <c r="Z51" s="146">
        <v>-1.0801536171999997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F51" s="146">
        <v>-0.35143009999999997</v>
      </c>
      <c r="AG51" s="146">
        <v>0.67170625999999989</v>
      </c>
      <c r="AI51" s="173" t="s">
        <v>380</v>
      </c>
      <c r="AJ51" s="146">
        <f t="shared" si="4"/>
        <v>2.4093100000000048E-3</v>
      </c>
      <c r="AK51" s="146">
        <f t="shared" si="5"/>
        <v>-1.3943570099999913E-2</v>
      </c>
      <c r="AL51" s="146">
        <f t="shared" si="3"/>
        <v>0</v>
      </c>
    </row>
    <row r="52" spans="2:38">
      <c r="B52" s="152" t="s">
        <v>117</v>
      </c>
      <c r="C52" s="153" t="s">
        <v>336</v>
      </c>
      <c r="D52" s="153" t="s">
        <v>336</v>
      </c>
      <c r="E52" s="153" t="s">
        <v>336</v>
      </c>
      <c r="F52" s="153" t="s">
        <v>336</v>
      </c>
      <c r="G52" s="153" t="s">
        <v>336</v>
      </c>
      <c r="H52" s="153" t="s">
        <v>336</v>
      </c>
      <c r="I52" s="153" t="s">
        <v>336</v>
      </c>
      <c r="J52" s="153" t="s">
        <v>336</v>
      </c>
      <c r="K52" s="153" t="s">
        <v>336</v>
      </c>
      <c r="L52" s="153" t="s">
        <v>336</v>
      </c>
      <c r="M52" s="153" t="s">
        <v>336</v>
      </c>
      <c r="N52" s="153" t="s">
        <v>336</v>
      </c>
      <c r="O52" s="153" t="s">
        <v>336</v>
      </c>
      <c r="P52" s="153" t="s">
        <v>336</v>
      </c>
      <c r="Q52" s="153" t="s">
        <v>336</v>
      </c>
      <c r="R52" s="153" t="s">
        <v>336</v>
      </c>
      <c r="S52" s="146">
        <v>-0.21311717999999999</v>
      </c>
      <c r="T52" s="146">
        <v>-0.11443017999999999</v>
      </c>
      <c r="U52" s="146">
        <v>-1.1800910000000053E-2</v>
      </c>
      <c r="V52" s="146">
        <v>-0.46392477999999993</v>
      </c>
      <c r="W52" s="146">
        <v>-1.8903029999999998E-2</v>
      </c>
      <c r="X52" s="146">
        <v>9.5951700000000001E-3</v>
      </c>
      <c r="Y52" s="146">
        <v>-3.9352379399999998E-2</v>
      </c>
      <c r="Z52" s="146">
        <v>-7.8053701000000211E-3</v>
      </c>
      <c r="AA52" s="146">
        <v>-1.3487799999999999E-3</v>
      </c>
      <c r="AB52" s="146">
        <v>-4.1154689999999994E-2</v>
      </c>
      <c r="AC52" s="146">
        <v>-3.7044380000000009E-2</v>
      </c>
      <c r="AD52" s="146">
        <v>-5.6469919999999979E-2</v>
      </c>
      <c r="AE52" s="146">
        <v>-7.7229119999999998E-2</v>
      </c>
      <c r="AF52" s="146">
        <v>-1.7398469999999999E-2</v>
      </c>
      <c r="AG52" s="146">
        <v>-0.11718380999999999</v>
      </c>
      <c r="AI52" s="146" t="s">
        <v>380</v>
      </c>
      <c r="AJ52" s="146">
        <f t="shared" si="4"/>
        <v>-0.80327304999999993</v>
      </c>
      <c r="AK52" s="146">
        <f t="shared" si="5"/>
        <v>-5.646560950000002E-2</v>
      </c>
      <c r="AL52" s="146">
        <f t="shared" si="3"/>
        <v>-0.13601776999999998</v>
      </c>
    </row>
    <row r="53" spans="2:38">
      <c r="B53" s="152" t="s">
        <v>118</v>
      </c>
      <c r="C53" s="153" t="s">
        <v>336</v>
      </c>
      <c r="D53" s="153" t="s">
        <v>336</v>
      </c>
      <c r="E53" s="153" t="s">
        <v>336</v>
      </c>
      <c r="F53" s="153" t="s">
        <v>336</v>
      </c>
      <c r="G53" s="153" t="s">
        <v>336</v>
      </c>
      <c r="H53" s="153" t="s">
        <v>336</v>
      </c>
      <c r="I53" s="153" t="s">
        <v>336</v>
      </c>
      <c r="J53" s="153" t="s">
        <v>336</v>
      </c>
      <c r="K53" s="153" t="s">
        <v>336</v>
      </c>
      <c r="L53" s="153" t="s">
        <v>336</v>
      </c>
      <c r="M53" s="153" t="s">
        <v>336</v>
      </c>
      <c r="N53" s="153" t="s">
        <v>336</v>
      </c>
      <c r="O53" s="153" t="s">
        <v>336</v>
      </c>
      <c r="P53" s="153" t="s">
        <v>336</v>
      </c>
      <c r="Q53" s="153" t="s">
        <v>336</v>
      </c>
      <c r="R53" s="153" t="s">
        <v>336</v>
      </c>
      <c r="S53" s="146">
        <v>-0.70554715000000068</v>
      </c>
      <c r="T53" s="146">
        <v>-0.87551777000000075</v>
      </c>
      <c r="U53" s="146">
        <v>-3.4101309999999198E-2</v>
      </c>
      <c r="V53" s="146">
        <v>-0.98651760999999993</v>
      </c>
      <c r="W53" s="146">
        <v>-0.32578193450000009</v>
      </c>
      <c r="X53" s="146">
        <v>-0.10427437559999991</v>
      </c>
      <c r="Y53" s="146">
        <v>-0.2148284975000001</v>
      </c>
      <c r="Z53" s="146">
        <v>-0.48881964450000137</v>
      </c>
      <c r="AA53" s="146">
        <v>9.4016000000000011E-4</v>
      </c>
      <c r="AB53" s="146">
        <v>0</v>
      </c>
      <c r="AC53" s="146">
        <v>0</v>
      </c>
      <c r="AD53" s="146">
        <v>0</v>
      </c>
      <c r="AE53" s="146">
        <v>0.10880439999999997</v>
      </c>
      <c r="AF53" s="146">
        <v>-9.9589819999999926E-2</v>
      </c>
      <c r="AG53" s="146">
        <v>-0.28753061000000002</v>
      </c>
      <c r="AI53" s="146" t="s">
        <v>380</v>
      </c>
      <c r="AJ53" s="146">
        <f t="shared" si="4"/>
        <v>-2.6016838400000006</v>
      </c>
      <c r="AK53" s="146">
        <f t="shared" si="5"/>
        <v>-1.1337044521000015</v>
      </c>
      <c r="AL53" s="146">
        <f t="shared" si="3"/>
        <v>9.4016000000000011E-4</v>
      </c>
    </row>
    <row r="54" spans="2:38">
      <c r="B54" s="171" t="s">
        <v>119</v>
      </c>
      <c r="C54" s="172" t="s">
        <v>336</v>
      </c>
      <c r="D54" s="172" t="s">
        <v>336</v>
      </c>
      <c r="E54" s="172" t="s">
        <v>336</v>
      </c>
      <c r="F54" s="172" t="s">
        <v>336</v>
      </c>
      <c r="G54" s="172" t="s">
        <v>336</v>
      </c>
      <c r="H54" s="172" t="s">
        <v>336</v>
      </c>
      <c r="I54" s="172" t="s">
        <v>336</v>
      </c>
      <c r="J54" s="172" t="s">
        <v>336</v>
      </c>
      <c r="K54" s="172" t="s">
        <v>336</v>
      </c>
      <c r="L54" s="172" t="s">
        <v>336</v>
      </c>
      <c r="M54" s="172" t="s">
        <v>336</v>
      </c>
      <c r="N54" s="172" t="s">
        <v>336</v>
      </c>
      <c r="O54" s="172" t="s">
        <v>336</v>
      </c>
      <c r="P54" s="172" t="s">
        <v>336</v>
      </c>
      <c r="Q54" s="172" t="s">
        <v>336</v>
      </c>
      <c r="R54" s="172" t="s">
        <v>336</v>
      </c>
      <c r="S54" s="173">
        <v>0.50549763999999997</v>
      </c>
      <c r="T54" s="173">
        <v>0.46251035000000007</v>
      </c>
      <c r="U54" s="173">
        <v>0.10338800999999981</v>
      </c>
      <c r="V54" s="173">
        <v>0</v>
      </c>
      <c r="W54" s="173">
        <v>0.505498</v>
      </c>
      <c r="X54" s="173">
        <v>-0.505498</v>
      </c>
      <c r="Y54" s="173">
        <v>0</v>
      </c>
      <c r="Z54" s="173">
        <v>0</v>
      </c>
      <c r="AA54" s="173">
        <v>1.0782933099999901</v>
      </c>
      <c r="AB54" s="173">
        <v>0.98301930000000981</v>
      </c>
      <c r="AC54" s="173">
        <v>1.1349390299999902</v>
      </c>
      <c r="AD54" s="173">
        <v>0.63196203000000972</v>
      </c>
      <c r="AE54" s="173">
        <v>1.1205401299999997</v>
      </c>
      <c r="AF54" s="173">
        <v>0.80163318000000006</v>
      </c>
      <c r="AG54" s="173">
        <v>1.9075295299999997</v>
      </c>
      <c r="AI54" s="146" t="s">
        <v>380</v>
      </c>
      <c r="AJ54" s="173">
        <f t="shared" si="4"/>
        <v>1.0713959999999998</v>
      </c>
      <c r="AK54" s="173">
        <f t="shared" si="5"/>
        <v>0</v>
      </c>
      <c r="AL54" s="173">
        <f t="shared" si="3"/>
        <v>3.8282136699999998</v>
      </c>
    </row>
    <row r="55" spans="2:38">
      <c r="B55" s="174" t="s">
        <v>120</v>
      </c>
      <c r="C55" s="172" t="s">
        <v>336</v>
      </c>
      <c r="D55" s="172" t="s">
        <v>336</v>
      </c>
      <c r="E55" s="172" t="s">
        <v>336</v>
      </c>
      <c r="F55" s="172" t="s">
        <v>336</v>
      </c>
      <c r="G55" s="172" t="s">
        <v>336</v>
      </c>
      <c r="H55" s="172" t="s">
        <v>336</v>
      </c>
      <c r="I55" s="172" t="s">
        <v>336</v>
      </c>
      <c r="J55" s="172" t="s">
        <v>336</v>
      </c>
      <c r="K55" s="172" t="s">
        <v>336</v>
      </c>
      <c r="L55" s="172" t="s">
        <v>336</v>
      </c>
      <c r="M55" s="172" t="s">
        <v>336</v>
      </c>
      <c r="N55" s="172" t="s">
        <v>336</v>
      </c>
      <c r="O55" s="172" t="s">
        <v>336</v>
      </c>
      <c r="P55" s="172" t="s">
        <v>336</v>
      </c>
      <c r="Q55" s="172" t="s">
        <v>336</v>
      </c>
      <c r="R55" s="172" t="s">
        <v>336</v>
      </c>
      <c r="S55" s="173">
        <v>11.184590160000173</v>
      </c>
      <c r="T55" s="173">
        <v>12.172268950818999</v>
      </c>
      <c r="U55" s="173">
        <v>20.956129240000038</v>
      </c>
      <c r="V55" s="173">
        <v>3.4331270300000103</v>
      </c>
      <c r="W55" s="173">
        <v>21.658224998500106</v>
      </c>
      <c r="X55" s="173">
        <v>14.688899980399729</v>
      </c>
      <c r="Y55" s="173">
        <v>15.553651797500031</v>
      </c>
      <c r="Z55" s="173">
        <v>9.5097518039002686</v>
      </c>
      <c r="AA55" s="173">
        <v>29.620004120000015</v>
      </c>
      <c r="AB55" s="173">
        <v>24.272087399999918</v>
      </c>
      <c r="AC55" s="173">
        <v>26.088590339999996</v>
      </c>
      <c r="AD55" s="173">
        <v>34.816910470000138</v>
      </c>
      <c r="AE55" s="173">
        <v>31.347542989999994</v>
      </c>
      <c r="AF55" s="173">
        <v>38.104677230000007</v>
      </c>
      <c r="AG55" s="173">
        <v>43.142669609999942</v>
      </c>
      <c r="AI55" s="173" t="s">
        <v>380</v>
      </c>
      <c r="AJ55" s="173">
        <f t="shared" si="4"/>
        <v>47.746115380819219</v>
      </c>
      <c r="AK55" s="173">
        <f t="shared" si="5"/>
        <v>61.410528580300138</v>
      </c>
      <c r="AL55" s="173">
        <f t="shared" si="3"/>
        <v>114.79759233000007</v>
      </c>
    </row>
    <row r="56" spans="2:38">
      <c r="AI56" s="173" t="s">
        <v>380</v>
      </c>
    </row>
    <row r="57" spans="2:38">
      <c r="B57" s="156" t="s">
        <v>261</v>
      </c>
      <c r="C57" s="157" t="s">
        <v>61</v>
      </c>
      <c r="D57" s="157" t="s">
        <v>62</v>
      </c>
      <c r="E57" s="157" t="s">
        <v>64</v>
      </c>
      <c r="F57" s="157" t="s">
        <v>66</v>
      </c>
      <c r="G57" s="157" t="s">
        <v>357</v>
      </c>
      <c r="H57" s="157" t="s">
        <v>358</v>
      </c>
      <c r="I57" s="157" t="s">
        <v>359</v>
      </c>
      <c r="J57" s="157" t="s">
        <v>360</v>
      </c>
      <c r="K57" s="157" t="s">
        <v>361</v>
      </c>
      <c r="L57" s="157" t="s">
        <v>362</v>
      </c>
      <c r="M57" s="157" t="s">
        <v>70</v>
      </c>
      <c r="N57" s="157" t="s">
        <v>72</v>
      </c>
      <c r="O57" s="157" t="s">
        <v>363</v>
      </c>
      <c r="P57" s="157" t="s">
        <v>364</v>
      </c>
      <c r="Q57" s="157" t="s">
        <v>365</v>
      </c>
      <c r="R57" s="157" t="s">
        <v>366</v>
      </c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J57" s="157"/>
      <c r="AK57" s="157"/>
      <c r="AL57" s="157"/>
    </row>
    <row r="58" spans="2:38">
      <c r="B58" s="144" t="s">
        <v>100</v>
      </c>
      <c r="C58" s="145" t="s">
        <v>336</v>
      </c>
      <c r="D58" s="145" t="s">
        <v>336</v>
      </c>
      <c r="E58" s="145" t="s">
        <v>336</v>
      </c>
      <c r="F58" s="145" t="s">
        <v>336</v>
      </c>
      <c r="G58" s="145" t="s">
        <v>336</v>
      </c>
      <c r="H58" s="145" t="s">
        <v>336</v>
      </c>
      <c r="I58" s="145" t="s">
        <v>336</v>
      </c>
      <c r="J58" s="145" t="s">
        <v>336</v>
      </c>
      <c r="K58" s="145" t="s">
        <v>336</v>
      </c>
      <c r="L58" s="145" t="s">
        <v>336</v>
      </c>
      <c r="M58" s="145" t="s">
        <v>336</v>
      </c>
      <c r="N58" s="145" t="s">
        <v>336</v>
      </c>
      <c r="O58" s="145" t="s">
        <v>336</v>
      </c>
      <c r="P58" s="145" t="s">
        <v>336</v>
      </c>
      <c r="Q58" s="145" t="s">
        <v>336</v>
      </c>
      <c r="R58" s="145" t="s">
        <v>336</v>
      </c>
      <c r="S58" s="146">
        <v>332.71130090999998</v>
      </c>
      <c r="T58" s="146">
        <v>357.11364418999972</v>
      </c>
      <c r="U58" s="146">
        <v>360.71303419000014</v>
      </c>
      <c r="V58" s="146">
        <v>316.73179071999994</v>
      </c>
      <c r="W58" s="146">
        <v>410.64075484</v>
      </c>
      <c r="X58" s="146">
        <v>411.21632163999993</v>
      </c>
      <c r="Y58" s="146">
        <v>406.4818416200003</v>
      </c>
      <c r="Z58" s="146">
        <v>394.30545654000002</v>
      </c>
      <c r="AA58" s="146">
        <v>450.02973369000006</v>
      </c>
      <c r="AB58" s="146">
        <v>468.28260790000013</v>
      </c>
      <c r="AC58" s="146">
        <v>439.68566539999961</v>
      </c>
      <c r="AD58" s="146">
        <v>430.93652202000021</v>
      </c>
      <c r="AE58" s="146">
        <v>510.45033396000014</v>
      </c>
      <c r="AF58" s="146">
        <v>510.8140782699997</v>
      </c>
      <c r="AG58" s="146">
        <v>511.91564418999997</v>
      </c>
      <c r="AJ58" s="146">
        <f>SUM(S58:V58)</f>
        <v>1367.2697700099998</v>
      </c>
      <c r="AK58" s="146">
        <f>SUM(W58:Z58)</f>
        <v>1622.6443746400003</v>
      </c>
      <c r="AL58" s="146">
        <f t="shared" ref="AL58:AL81" si="6">SUM(AA58:AD58)</f>
        <v>1788.93452901</v>
      </c>
    </row>
    <row r="59" spans="2:38">
      <c r="B59" s="144" t="s">
        <v>101</v>
      </c>
      <c r="C59" s="145" t="s">
        <v>336</v>
      </c>
      <c r="D59" s="145" t="s">
        <v>336</v>
      </c>
      <c r="E59" s="145" t="s">
        <v>336</v>
      </c>
      <c r="F59" s="145" t="s">
        <v>336</v>
      </c>
      <c r="G59" s="145" t="s">
        <v>336</v>
      </c>
      <c r="H59" s="145" t="s">
        <v>336</v>
      </c>
      <c r="I59" s="145" t="s">
        <v>336</v>
      </c>
      <c r="J59" s="145" t="s">
        <v>336</v>
      </c>
      <c r="K59" s="145" t="s">
        <v>336</v>
      </c>
      <c r="L59" s="145" t="s">
        <v>336</v>
      </c>
      <c r="M59" s="145" t="s">
        <v>336</v>
      </c>
      <c r="N59" s="145" t="s">
        <v>336</v>
      </c>
      <c r="O59" s="145" t="s">
        <v>336</v>
      </c>
      <c r="P59" s="145" t="s">
        <v>336</v>
      </c>
      <c r="Q59" s="145" t="s">
        <v>336</v>
      </c>
      <c r="R59" s="145" t="s">
        <v>336</v>
      </c>
      <c r="S59" s="146">
        <v>-53.851427690000001</v>
      </c>
      <c r="T59" s="146">
        <v>-65.480803730000019</v>
      </c>
      <c r="U59" s="146">
        <v>-72.237977129999962</v>
      </c>
      <c r="V59" s="146">
        <v>-48.25205840000001</v>
      </c>
      <c r="W59" s="146">
        <v>-75.334115560000001</v>
      </c>
      <c r="X59" s="146">
        <v>-87.245361250000016</v>
      </c>
      <c r="Y59" s="146">
        <v>-79.058465079999991</v>
      </c>
      <c r="Z59" s="146">
        <v>-77.921341979999994</v>
      </c>
      <c r="AA59" s="146">
        <v>-83.85465524</v>
      </c>
      <c r="AB59" s="146">
        <v>-87.887443869999998</v>
      </c>
      <c r="AC59" s="146">
        <v>-82.063552460000011</v>
      </c>
      <c r="AD59" s="146">
        <v>-81.222225400000013</v>
      </c>
      <c r="AE59" s="146">
        <v>-107.97929475000001</v>
      </c>
      <c r="AF59" s="146">
        <v>-116.99988113000001</v>
      </c>
      <c r="AG59" s="146">
        <v>-118.40480474999993</v>
      </c>
      <c r="AI59" s="157"/>
      <c r="AJ59" s="146">
        <f t="shared" ref="AJ59:AJ81" si="7">SUM(S59:V59)</f>
        <v>-239.82226695</v>
      </c>
      <c r="AK59" s="146">
        <f t="shared" ref="AK59:AK81" si="8">SUM(W59:Z59)</f>
        <v>-319.55928387</v>
      </c>
      <c r="AL59" s="146">
        <f t="shared" si="6"/>
        <v>-335.02787697000002</v>
      </c>
    </row>
    <row r="60" spans="2:38">
      <c r="B60" s="144" t="s">
        <v>102</v>
      </c>
      <c r="C60" s="145" t="s">
        <v>336</v>
      </c>
      <c r="D60" s="145" t="s">
        <v>336</v>
      </c>
      <c r="E60" s="145" t="s">
        <v>336</v>
      </c>
      <c r="F60" s="145" t="s">
        <v>336</v>
      </c>
      <c r="G60" s="145" t="s">
        <v>336</v>
      </c>
      <c r="H60" s="145" t="s">
        <v>336</v>
      </c>
      <c r="I60" s="145" t="s">
        <v>336</v>
      </c>
      <c r="J60" s="145" t="s">
        <v>336</v>
      </c>
      <c r="K60" s="145" t="s">
        <v>336</v>
      </c>
      <c r="L60" s="145" t="s">
        <v>336</v>
      </c>
      <c r="M60" s="145" t="s">
        <v>336</v>
      </c>
      <c r="N60" s="145" t="s">
        <v>336</v>
      </c>
      <c r="O60" s="145" t="s">
        <v>336</v>
      </c>
      <c r="P60" s="145" t="s">
        <v>336</v>
      </c>
      <c r="Q60" s="145" t="s">
        <v>336</v>
      </c>
      <c r="R60" s="145" t="s">
        <v>336</v>
      </c>
      <c r="S60" s="146">
        <v>-10.27698453</v>
      </c>
      <c r="T60" s="146">
        <v>-10.702720790000001</v>
      </c>
      <c r="U60" s="146">
        <v>-11.531936160000001</v>
      </c>
      <c r="V60" s="146">
        <v>-10.115060360000008</v>
      </c>
      <c r="W60" s="146">
        <v>-12.639518030000003</v>
      </c>
      <c r="X60" s="146">
        <v>-12.316258919999994</v>
      </c>
      <c r="Y60" s="146">
        <v>-12.642627540000003</v>
      </c>
      <c r="Z60" s="146">
        <v>-12.445448589999998</v>
      </c>
      <c r="AA60" s="146">
        <v>-14.06227822</v>
      </c>
      <c r="AB60" s="146">
        <v>-15.341641639999995</v>
      </c>
      <c r="AC60" s="146">
        <v>-16.142662710000003</v>
      </c>
      <c r="AD60" s="146">
        <v>-12.223784160000008</v>
      </c>
      <c r="AE60" s="146">
        <v>-15.761971590000002</v>
      </c>
      <c r="AF60" s="146">
        <v>-16.210366710000002</v>
      </c>
      <c r="AG60" s="146">
        <v>-15.496308779999993</v>
      </c>
      <c r="AI60" s="146" t="s">
        <v>380</v>
      </c>
      <c r="AJ60" s="146">
        <f t="shared" si="7"/>
        <v>-42.62670184000001</v>
      </c>
      <c r="AK60" s="146">
        <f t="shared" si="8"/>
        <v>-50.043853079999998</v>
      </c>
      <c r="AL60" s="146">
        <f t="shared" si="6"/>
        <v>-57.770366730000006</v>
      </c>
    </row>
    <row r="61" spans="2:38">
      <c r="B61" s="160" t="s">
        <v>103</v>
      </c>
      <c r="C61" s="161" t="s">
        <v>336</v>
      </c>
      <c r="D61" s="161" t="s">
        <v>336</v>
      </c>
      <c r="E61" s="161" t="s">
        <v>336</v>
      </c>
      <c r="F61" s="161" t="s">
        <v>336</v>
      </c>
      <c r="G61" s="161" t="s">
        <v>336</v>
      </c>
      <c r="H61" s="161" t="s">
        <v>336</v>
      </c>
      <c r="I61" s="161" t="s">
        <v>336</v>
      </c>
      <c r="J61" s="161" t="s">
        <v>336</v>
      </c>
      <c r="K61" s="161" t="s">
        <v>336</v>
      </c>
      <c r="L61" s="161" t="s">
        <v>336</v>
      </c>
      <c r="M61" s="161" t="s">
        <v>336</v>
      </c>
      <c r="N61" s="161" t="s">
        <v>336</v>
      </c>
      <c r="O61" s="161" t="s">
        <v>336</v>
      </c>
      <c r="P61" s="161" t="s">
        <v>336</v>
      </c>
      <c r="Q61" s="161" t="s">
        <v>336</v>
      </c>
      <c r="R61" s="161" t="s">
        <v>336</v>
      </c>
      <c r="S61" s="162">
        <v>268.58288869</v>
      </c>
      <c r="T61" s="162">
        <v>280.93011966999967</v>
      </c>
      <c r="U61" s="162">
        <v>276.94312090000017</v>
      </c>
      <c r="V61" s="162">
        <v>258.3646719599999</v>
      </c>
      <c r="W61" s="162">
        <v>322.66712125000004</v>
      </c>
      <c r="X61" s="162">
        <v>311.65470146999991</v>
      </c>
      <c r="Y61" s="162">
        <v>314.7807490000003</v>
      </c>
      <c r="Z61" s="162">
        <v>303.93866597000005</v>
      </c>
      <c r="AA61" s="162">
        <v>352.11280023000006</v>
      </c>
      <c r="AB61" s="162">
        <v>365.05352239000018</v>
      </c>
      <c r="AC61" s="162">
        <v>341.4794502299996</v>
      </c>
      <c r="AD61" s="162">
        <v>337.49051246000022</v>
      </c>
      <c r="AE61" s="162">
        <v>386.70906762000016</v>
      </c>
      <c r="AF61" s="162">
        <v>377.60383042999968</v>
      </c>
      <c r="AG61" s="162">
        <v>378.01453065999999</v>
      </c>
      <c r="AI61" s="146" t="s">
        <v>380</v>
      </c>
      <c r="AJ61" s="162">
        <f t="shared" si="7"/>
        <v>1084.8208012199998</v>
      </c>
      <c r="AK61" s="162">
        <f t="shared" si="8"/>
        <v>1253.0412376900003</v>
      </c>
      <c r="AL61" s="162">
        <f t="shared" si="6"/>
        <v>1396.1362853100002</v>
      </c>
    </row>
    <row r="62" spans="2:38">
      <c r="B62" s="163" t="s">
        <v>104</v>
      </c>
      <c r="C62" s="161" t="s">
        <v>336</v>
      </c>
      <c r="D62" s="161" t="s">
        <v>336</v>
      </c>
      <c r="E62" s="161" t="s">
        <v>336</v>
      </c>
      <c r="F62" s="161" t="s">
        <v>336</v>
      </c>
      <c r="G62" s="161" t="s">
        <v>336</v>
      </c>
      <c r="H62" s="161" t="s">
        <v>336</v>
      </c>
      <c r="I62" s="161" t="s">
        <v>336</v>
      </c>
      <c r="J62" s="161" t="s">
        <v>336</v>
      </c>
      <c r="K62" s="161" t="s">
        <v>336</v>
      </c>
      <c r="L62" s="161" t="s">
        <v>336</v>
      </c>
      <c r="M62" s="161" t="s">
        <v>336</v>
      </c>
      <c r="N62" s="161" t="s">
        <v>336</v>
      </c>
      <c r="O62" s="161" t="s">
        <v>336</v>
      </c>
      <c r="P62" s="161" t="s">
        <v>336</v>
      </c>
      <c r="Q62" s="161" t="s">
        <v>336</v>
      </c>
      <c r="R62" s="161" t="s">
        <v>336</v>
      </c>
      <c r="S62" s="164">
        <v>-51.696441539999995</v>
      </c>
      <c r="T62" s="164">
        <v>-79.094032680000026</v>
      </c>
      <c r="U62" s="164">
        <v>-70.976488609999976</v>
      </c>
      <c r="V62" s="164">
        <v>-88.264420389999998</v>
      </c>
      <c r="W62" s="164">
        <v>-69.624628720000018</v>
      </c>
      <c r="X62" s="164">
        <v>-98.216949879999902</v>
      </c>
      <c r="Y62" s="164">
        <v>-92.872289920000043</v>
      </c>
      <c r="Z62" s="164">
        <v>-102.56190845</v>
      </c>
      <c r="AA62" s="164">
        <v>-86.659047839999999</v>
      </c>
      <c r="AB62" s="164">
        <v>-123.93648087</v>
      </c>
      <c r="AC62" s="164">
        <v>-109.37211421000006</v>
      </c>
      <c r="AD62" s="164">
        <v>-111.18525587999994</v>
      </c>
      <c r="AE62" s="164">
        <v>-97.82438569</v>
      </c>
      <c r="AF62" s="164">
        <v>-121.29758887999996</v>
      </c>
      <c r="AG62" s="164">
        <v>-112.75377912999994</v>
      </c>
      <c r="AI62" s="146" t="s">
        <v>380</v>
      </c>
      <c r="AJ62" s="164">
        <f t="shared" si="7"/>
        <v>-290.03138322000001</v>
      </c>
      <c r="AK62" s="164">
        <f t="shared" si="8"/>
        <v>-363.27577697000004</v>
      </c>
      <c r="AL62" s="164">
        <f t="shared" si="6"/>
        <v>-431.1528988</v>
      </c>
    </row>
    <row r="63" spans="2:38">
      <c r="B63" s="147" t="s">
        <v>105</v>
      </c>
      <c r="C63" s="148" t="s">
        <v>336</v>
      </c>
      <c r="D63" s="148" t="s">
        <v>336</v>
      </c>
      <c r="E63" s="148" t="s">
        <v>336</v>
      </c>
      <c r="F63" s="148" t="s">
        <v>336</v>
      </c>
      <c r="G63" s="148" t="s">
        <v>336</v>
      </c>
      <c r="H63" s="148" t="s">
        <v>336</v>
      </c>
      <c r="I63" s="148" t="s">
        <v>336</v>
      </c>
      <c r="J63" s="148" t="s">
        <v>336</v>
      </c>
      <c r="K63" s="148" t="s">
        <v>336</v>
      </c>
      <c r="L63" s="148" t="s">
        <v>336</v>
      </c>
      <c r="M63" s="148" t="s">
        <v>336</v>
      </c>
      <c r="N63" s="148" t="s">
        <v>336</v>
      </c>
      <c r="O63" s="148" t="s">
        <v>336</v>
      </c>
      <c r="P63" s="148" t="s">
        <v>336</v>
      </c>
      <c r="Q63" s="148" t="s">
        <v>336</v>
      </c>
      <c r="R63" s="148" t="s">
        <v>336</v>
      </c>
      <c r="S63" s="149">
        <v>-35.514001409999999</v>
      </c>
      <c r="T63" s="149">
        <v>-57.824599580000019</v>
      </c>
      <c r="U63" s="149">
        <v>-47.313338149999979</v>
      </c>
      <c r="V63" s="149">
        <v>-59.385205680000013</v>
      </c>
      <c r="W63" s="149">
        <v>-45.794542930000013</v>
      </c>
      <c r="X63" s="149">
        <v>-64.394083029999905</v>
      </c>
      <c r="Y63" s="149">
        <v>-63.530508610000041</v>
      </c>
      <c r="Z63" s="149">
        <v>-66.679020980000018</v>
      </c>
      <c r="AA63" s="149">
        <v>-52.082478800000011</v>
      </c>
      <c r="AB63" s="149">
        <v>-74.649407269999983</v>
      </c>
      <c r="AC63" s="149">
        <v>-57.072618250000048</v>
      </c>
      <c r="AD63" s="149">
        <v>-58.757829220000048</v>
      </c>
      <c r="AE63" s="149">
        <v>-49.115042099999989</v>
      </c>
      <c r="AF63" s="149">
        <v>-56.164962690000003</v>
      </c>
      <c r="AG63" s="149">
        <v>-49.94198279999992</v>
      </c>
      <c r="AI63" s="162" t="s">
        <v>380</v>
      </c>
      <c r="AJ63" s="149">
        <f t="shared" si="7"/>
        <v>-200.03714482000001</v>
      </c>
      <c r="AK63" s="149">
        <f t="shared" si="8"/>
        <v>-240.39815554999996</v>
      </c>
      <c r="AL63" s="149">
        <f t="shared" si="6"/>
        <v>-242.56233354000008</v>
      </c>
    </row>
    <row r="64" spans="2:38">
      <c r="B64" s="150" t="s">
        <v>106</v>
      </c>
      <c r="C64" s="145" t="s">
        <v>336</v>
      </c>
      <c r="D64" s="145" t="s">
        <v>336</v>
      </c>
      <c r="E64" s="145" t="s">
        <v>336</v>
      </c>
      <c r="F64" s="145" t="s">
        <v>336</v>
      </c>
      <c r="G64" s="145" t="s">
        <v>336</v>
      </c>
      <c r="H64" s="145" t="s">
        <v>336</v>
      </c>
      <c r="I64" s="145" t="s">
        <v>336</v>
      </c>
      <c r="J64" s="145" t="s">
        <v>336</v>
      </c>
      <c r="K64" s="145" t="s">
        <v>336</v>
      </c>
      <c r="L64" s="145" t="s">
        <v>336</v>
      </c>
      <c r="M64" s="145" t="s">
        <v>336</v>
      </c>
      <c r="N64" s="145" t="s">
        <v>336</v>
      </c>
      <c r="O64" s="145" t="s">
        <v>336</v>
      </c>
      <c r="P64" s="145" t="s">
        <v>336</v>
      </c>
      <c r="Q64" s="145" t="s">
        <v>336</v>
      </c>
      <c r="R64" s="145" t="s">
        <v>336</v>
      </c>
      <c r="S64" s="151">
        <v>-5.0271388300000011</v>
      </c>
      <c r="T64" s="151">
        <v>-6.3169319499999981</v>
      </c>
      <c r="U64" s="151">
        <v>-5.5353577099999995</v>
      </c>
      <c r="V64" s="151">
        <v>-7.7860199899999998</v>
      </c>
      <c r="W64" s="151">
        <v>-6.66322393</v>
      </c>
      <c r="X64" s="151">
        <v>-11.546943500000001</v>
      </c>
      <c r="Y64" s="151">
        <v>-13.060348659999995</v>
      </c>
      <c r="Z64" s="151">
        <v>-7.1248777900000029</v>
      </c>
      <c r="AA64" s="151">
        <v>-9.8787115699999983</v>
      </c>
      <c r="AB64" s="151">
        <v>-12.498008960000002</v>
      </c>
      <c r="AC64" s="151">
        <v>-11.605628089999996</v>
      </c>
      <c r="AD64" s="151">
        <v>-17.933079899999996</v>
      </c>
      <c r="AE64" s="151">
        <v>-13.824901090000001</v>
      </c>
      <c r="AF64" s="151">
        <v>-17.703381569999998</v>
      </c>
      <c r="AG64" s="151">
        <v>-18.116675839999989</v>
      </c>
      <c r="AI64" s="164" t="s">
        <v>380</v>
      </c>
      <c r="AJ64" s="151">
        <f t="shared" si="7"/>
        <v>-24.665448479999998</v>
      </c>
      <c r="AK64" s="151">
        <f t="shared" si="8"/>
        <v>-38.39539388</v>
      </c>
      <c r="AL64" s="151">
        <f t="shared" si="6"/>
        <v>-51.915428519999992</v>
      </c>
    </row>
    <row r="65" spans="2:38">
      <c r="B65" s="150" t="s">
        <v>107</v>
      </c>
      <c r="C65" s="145" t="s">
        <v>336</v>
      </c>
      <c r="D65" s="145" t="s">
        <v>336</v>
      </c>
      <c r="E65" s="145" t="s">
        <v>336</v>
      </c>
      <c r="F65" s="145" t="s">
        <v>336</v>
      </c>
      <c r="G65" s="145" t="s">
        <v>336</v>
      </c>
      <c r="H65" s="145" t="s">
        <v>336</v>
      </c>
      <c r="I65" s="145" t="s">
        <v>336</v>
      </c>
      <c r="J65" s="145" t="s">
        <v>336</v>
      </c>
      <c r="K65" s="145" t="s">
        <v>336</v>
      </c>
      <c r="L65" s="145" t="s">
        <v>336</v>
      </c>
      <c r="M65" s="145" t="s">
        <v>336</v>
      </c>
      <c r="N65" s="145" t="s">
        <v>336</v>
      </c>
      <c r="O65" s="145" t="s">
        <v>336</v>
      </c>
      <c r="P65" s="145" t="s">
        <v>336</v>
      </c>
      <c r="Q65" s="145" t="s">
        <v>336</v>
      </c>
      <c r="R65" s="145" t="s">
        <v>336</v>
      </c>
      <c r="S65" s="151">
        <v>-2.4132888599999998</v>
      </c>
      <c r="T65" s="151">
        <v>-3.0436458499999999</v>
      </c>
      <c r="U65" s="151">
        <v>-2.4194355200000004</v>
      </c>
      <c r="V65" s="151">
        <v>-6.9476456200000003</v>
      </c>
      <c r="W65" s="151">
        <v>-2.3488910899999995</v>
      </c>
      <c r="X65" s="151">
        <v>-3.6425762100000005</v>
      </c>
      <c r="Y65" s="151">
        <v>-2.9194329299999993</v>
      </c>
      <c r="Z65" s="151">
        <v>-4.4050731900000031</v>
      </c>
      <c r="AA65" s="151">
        <v>-3.69850989</v>
      </c>
      <c r="AB65" s="151">
        <v>-3.8952043900000013</v>
      </c>
      <c r="AC65" s="151">
        <v>-2.7369463099999995</v>
      </c>
      <c r="AD65" s="151">
        <v>-4.0243540099999997</v>
      </c>
      <c r="AE65" s="151">
        <v>-3.9368475200000006</v>
      </c>
      <c r="AF65" s="151">
        <v>-3.8385720600000006</v>
      </c>
      <c r="AG65" s="151">
        <v>-3.2436473299999982</v>
      </c>
      <c r="AI65" s="149" t="s">
        <v>380</v>
      </c>
      <c r="AJ65" s="151">
        <f t="shared" si="7"/>
        <v>-14.82401585</v>
      </c>
      <c r="AK65" s="151">
        <f t="shared" si="8"/>
        <v>-13.315973420000002</v>
      </c>
      <c r="AL65" s="151">
        <f t="shared" si="6"/>
        <v>-14.355014600000001</v>
      </c>
    </row>
    <row r="66" spans="2:38">
      <c r="B66" s="150" t="s">
        <v>108</v>
      </c>
      <c r="C66" s="145" t="s">
        <v>336</v>
      </c>
      <c r="D66" s="145" t="s">
        <v>336</v>
      </c>
      <c r="E66" s="145" t="s">
        <v>336</v>
      </c>
      <c r="F66" s="145" t="s">
        <v>336</v>
      </c>
      <c r="G66" s="145" t="s">
        <v>336</v>
      </c>
      <c r="H66" s="145" t="s">
        <v>336</v>
      </c>
      <c r="I66" s="145" t="s">
        <v>336</v>
      </c>
      <c r="J66" s="145" t="s">
        <v>336</v>
      </c>
      <c r="K66" s="145" t="s">
        <v>336</v>
      </c>
      <c r="L66" s="145" t="s">
        <v>336</v>
      </c>
      <c r="M66" s="145" t="s">
        <v>336</v>
      </c>
      <c r="N66" s="145" t="s">
        <v>336</v>
      </c>
      <c r="O66" s="145" t="s">
        <v>336</v>
      </c>
      <c r="P66" s="145" t="s">
        <v>336</v>
      </c>
      <c r="Q66" s="145" t="s">
        <v>336</v>
      </c>
      <c r="R66" s="145" t="s">
        <v>336</v>
      </c>
      <c r="S66" s="151">
        <v>-8.7420124399999999</v>
      </c>
      <c r="T66" s="151">
        <v>-11.908855300000003</v>
      </c>
      <c r="U66" s="151">
        <v>-15.708357229999997</v>
      </c>
      <c r="V66" s="151">
        <v>-14.14554909999999</v>
      </c>
      <c r="W66" s="151">
        <v>-14.817970770000004</v>
      </c>
      <c r="X66" s="151">
        <v>-18.633347140000005</v>
      </c>
      <c r="Y66" s="151">
        <v>-13.361999719999993</v>
      </c>
      <c r="Z66" s="151">
        <v>-24.35293648999999</v>
      </c>
      <c r="AA66" s="151">
        <v>-20.999347579999998</v>
      </c>
      <c r="AB66" s="151">
        <v>-32.89386025000001</v>
      </c>
      <c r="AC66" s="151">
        <v>-37.956921560000026</v>
      </c>
      <c r="AD66" s="151">
        <v>-30.469992749999903</v>
      </c>
      <c r="AE66" s="151">
        <v>-30.947594980000009</v>
      </c>
      <c r="AF66" s="151">
        <v>-43.590672559999973</v>
      </c>
      <c r="AG66" s="151">
        <v>-41.45147316000002</v>
      </c>
      <c r="AI66" s="151" t="s">
        <v>380</v>
      </c>
      <c r="AJ66" s="151">
        <f t="shared" si="7"/>
        <v>-50.504774069999989</v>
      </c>
      <c r="AK66" s="151">
        <f t="shared" si="8"/>
        <v>-71.166254119999991</v>
      </c>
      <c r="AL66" s="151">
        <f t="shared" si="6"/>
        <v>-122.32012213999994</v>
      </c>
    </row>
    <row r="67" spans="2:38">
      <c r="B67" s="165" t="s">
        <v>109</v>
      </c>
      <c r="C67" s="166" t="s">
        <v>336</v>
      </c>
      <c r="D67" s="166" t="s">
        <v>336</v>
      </c>
      <c r="E67" s="166" t="s">
        <v>336</v>
      </c>
      <c r="F67" s="166" t="s">
        <v>336</v>
      </c>
      <c r="G67" s="166" t="s">
        <v>336</v>
      </c>
      <c r="H67" s="166" t="s">
        <v>336</v>
      </c>
      <c r="I67" s="166" t="s">
        <v>336</v>
      </c>
      <c r="J67" s="166" t="s">
        <v>336</v>
      </c>
      <c r="K67" s="166" t="s">
        <v>336</v>
      </c>
      <c r="L67" s="166" t="s">
        <v>336</v>
      </c>
      <c r="M67" s="166" t="s">
        <v>336</v>
      </c>
      <c r="N67" s="166" t="s">
        <v>336</v>
      </c>
      <c r="O67" s="166" t="s">
        <v>336</v>
      </c>
      <c r="P67" s="166" t="s">
        <v>336</v>
      </c>
      <c r="Q67" s="166" t="s">
        <v>336</v>
      </c>
      <c r="R67" s="166" t="s">
        <v>336</v>
      </c>
      <c r="S67" s="167">
        <v>216.88644715000001</v>
      </c>
      <c r="T67" s="167">
        <v>201.83608698999964</v>
      </c>
      <c r="U67" s="167">
        <v>205.96663229000018</v>
      </c>
      <c r="V67" s="167">
        <v>170.1002515699999</v>
      </c>
      <c r="W67" s="167">
        <v>253.04249253</v>
      </c>
      <c r="X67" s="167">
        <v>213.43775159</v>
      </c>
      <c r="Y67" s="167">
        <v>221.90845908000026</v>
      </c>
      <c r="Z67" s="167">
        <v>201.37675752000004</v>
      </c>
      <c r="AA67" s="167">
        <v>265.45375239000009</v>
      </c>
      <c r="AB67" s="167">
        <v>241.11704152000019</v>
      </c>
      <c r="AC67" s="167">
        <v>232.10733601999954</v>
      </c>
      <c r="AD67" s="167">
        <v>226.30525658000028</v>
      </c>
      <c r="AE67" s="167">
        <v>288.88468193000017</v>
      </c>
      <c r="AF67" s="167">
        <v>256.30624154999964</v>
      </c>
      <c r="AG67" s="167">
        <v>265.26075153000011</v>
      </c>
      <c r="AI67" s="151" t="s">
        <v>380</v>
      </c>
      <c r="AJ67" s="167">
        <f t="shared" si="7"/>
        <v>794.78941799999984</v>
      </c>
      <c r="AK67" s="167">
        <f t="shared" si="8"/>
        <v>889.76546072000031</v>
      </c>
      <c r="AL67" s="167">
        <f t="shared" si="6"/>
        <v>964.98338651000017</v>
      </c>
    </row>
    <row r="68" spans="2:38">
      <c r="B68" s="168" t="s">
        <v>110</v>
      </c>
      <c r="C68" s="169" t="s">
        <v>336</v>
      </c>
      <c r="D68" s="169" t="s">
        <v>336</v>
      </c>
      <c r="E68" s="169" t="s">
        <v>336</v>
      </c>
      <c r="F68" s="169" t="s">
        <v>336</v>
      </c>
      <c r="G68" s="169" t="s">
        <v>336</v>
      </c>
      <c r="H68" s="169" t="s">
        <v>336</v>
      </c>
      <c r="I68" s="169" t="s">
        <v>336</v>
      </c>
      <c r="J68" s="169" t="s">
        <v>336</v>
      </c>
      <c r="K68" s="169" t="s">
        <v>336</v>
      </c>
      <c r="L68" s="169" t="s">
        <v>336</v>
      </c>
      <c r="M68" s="169" t="s">
        <v>336</v>
      </c>
      <c r="N68" s="169" t="s">
        <v>336</v>
      </c>
      <c r="O68" s="169" t="s">
        <v>336</v>
      </c>
      <c r="P68" s="169" t="s">
        <v>336</v>
      </c>
      <c r="Q68" s="169" t="s">
        <v>336</v>
      </c>
      <c r="R68" s="169" t="s">
        <v>336</v>
      </c>
      <c r="S68" s="170">
        <v>-8.5553429100000002</v>
      </c>
      <c r="T68" s="170">
        <v>-10.837849870000001</v>
      </c>
      <c r="U68" s="170">
        <v>-1.4206899800000015</v>
      </c>
      <c r="V68" s="170">
        <v>-10.738641739999998</v>
      </c>
      <c r="W68" s="170">
        <v>-10.238515159999999</v>
      </c>
      <c r="X68" s="170">
        <v>-11.030815060000002</v>
      </c>
      <c r="Y68" s="170">
        <v>-16.474718760000002</v>
      </c>
      <c r="Z68" s="170">
        <v>-13.512288099999996</v>
      </c>
      <c r="AA68" s="170">
        <v>-19.704197860000001</v>
      </c>
      <c r="AB68" s="170">
        <v>-10.787649679999998</v>
      </c>
      <c r="AC68" s="170">
        <v>-11.512497780000004</v>
      </c>
      <c r="AD68" s="170">
        <v>-10.348099920000024</v>
      </c>
      <c r="AE68" s="170">
        <v>-20.290048839999997</v>
      </c>
      <c r="AF68" s="170">
        <v>-16.813101860000003</v>
      </c>
      <c r="AG68" s="170">
        <v>-13.9527219</v>
      </c>
      <c r="AI68" s="151" t="s">
        <v>380</v>
      </c>
      <c r="AJ68" s="170">
        <f t="shared" si="7"/>
        <v>-31.552524500000001</v>
      </c>
      <c r="AK68" s="170">
        <f t="shared" si="8"/>
        <v>-51.256337079999994</v>
      </c>
      <c r="AL68" s="170">
        <f t="shared" si="6"/>
        <v>-52.352445240000023</v>
      </c>
    </row>
    <row r="69" spans="2:38">
      <c r="B69" s="152" t="s">
        <v>111</v>
      </c>
      <c r="C69" s="153" t="s">
        <v>336</v>
      </c>
      <c r="D69" s="153" t="s">
        <v>336</v>
      </c>
      <c r="E69" s="153" t="s">
        <v>336</v>
      </c>
      <c r="F69" s="153" t="s">
        <v>336</v>
      </c>
      <c r="G69" s="153" t="s">
        <v>336</v>
      </c>
      <c r="H69" s="153" t="s">
        <v>336</v>
      </c>
      <c r="I69" s="153" t="s">
        <v>336</v>
      </c>
      <c r="J69" s="153" t="s">
        <v>336</v>
      </c>
      <c r="K69" s="153" t="s">
        <v>336</v>
      </c>
      <c r="L69" s="153" t="s">
        <v>336</v>
      </c>
      <c r="M69" s="153" t="s">
        <v>336</v>
      </c>
      <c r="N69" s="153" t="s">
        <v>336</v>
      </c>
      <c r="O69" s="153" t="s">
        <v>336</v>
      </c>
      <c r="P69" s="153" t="s">
        <v>336</v>
      </c>
      <c r="Q69" s="153" t="s">
        <v>336</v>
      </c>
      <c r="R69" s="153" t="s">
        <v>336</v>
      </c>
      <c r="S69" s="146">
        <v>-5.8069220899999996</v>
      </c>
      <c r="T69" s="146">
        <v>-8.9793558100000013</v>
      </c>
      <c r="U69" s="146">
        <v>3.1342558399999998</v>
      </c>
      <c r="V69" s="146">
        <v>-6.1279499300000015</v>
      </c>
      <c r="W69" s="146">
        <v>-4.9071222999999993</v>
      </c>
      <c r="X69" s="146">
        <v>-6.4085560000000026</v>
      </c>
      <c r="Y69" s="146">
        <v>-7.4755325899999967</v>
      </c>
      <c r="Z69" s="146">
        <v>-3.7658796700000003</v>
      </c>
      <c r="AA69" s="146">
        <v>-9.4833387000000009</v>
      </c>
      <c r="AB69" s="146">
        <v>-9.2982724599999997</v>
      </c>
      <c r="AC69" s="146">
        <v>0.53124032000000199</v>
      </c>
      <c r="AD69" s="146">
        <v>-1.4382891200000145</v>
      </c>
      <c r="AE69" s="146">
        <v>-8.5280309199999991</v>
      </c>
      <c r="AF69" s="146">
        <v>-7.9777838299999999</v>
      </c>
      <c r="AG69" s="146">
        <v>-2.1584086400000011</v>
      </c>
      <c r="AI69" s="167" t="s">
        <v>380</v>
      </c>
      <c r="AJ69" s="146">
        <f t="shared" si="7"/>
        <v>-17.779971990000004</v>
      </c>
      <c r="AK69" s="146">
        <f t="shared" si="8"/>
        <v>-22.557090559999999</v>
      </c>
      <c r="AL69" s="146">
        <f t="shared" si="6"/>
        <v>-19.688659960000013</v>
      </c>
    </row>
    <row r="70" spans="2:38">
      <c r="B70" s="152" t="s">
        <v>112</v>
      </c>
      <c r="C70" s="153" t="s">
        <v>336</v>
      </c>
      <c r="D70" s="153" t="s">
        <v>336</v>
      </c>
      <c r="E70" s="153" t="s">
        <v>336</v>
      </c>
      <c r="F70" s="153" t="s">
        <v>336</v>
      </c>
      <c r="G70" s="153" t="s">
        <v>336</v>
      </c>
      <c r="H70" s="153" t="s">
        <v>336</v>
      </c>
      <c r="I70" s="153" t="s">
        <v>336</v>
      </c>
      <c r="J70" s="153" t="s">
        <v>336</v>
      </c>
      <c r="K70" s="153" t="s">
        <v>336</v>
      </c>
      <c r="L70" s="153" t="s">
        <v>336</v>
      </c>
      <c r="M70" s="153" t="s">
        <v>336</v>
      </c>
      <c r="N70" s="153" t="s">
        <v>336</v>
      </c>
      <c r="O70" s="153" t="s">
        <v>336</v>
      </c>
      <c r="P70" s="153" t="s">
        <v>336</v>
      </c>
      <c r="Q70" s="153" t="s">
        <v>336</v>
      </c>
      <c r="R70" s="153" t="s">
        <v>336</v>
      </c>
      <c r="S70" s="146">
        <v>-2.7484208200000002</v>
      </c>
      <c r="T70" s="146">
        <v>-1.8584940600000004</v>
      </c>
      <c r="U70" s="146">
        <v>-4.5549458200000013</v>
      </c>
      <c r="V70" s="146">
        <v>-4.6106918099999969</v>
      </c>
      <c r="W70" s="146">
        <v>-5.3313928600000002</v>
      </c>
      <c r="X70" s="146">
        <v>-4.6222590599999984</v>
      </c>
      <c r="Y70" s="146">
        <v>-8.9991861700000051</v>
      </c>
      <c r="Z70" s="146">
        <v>-9.7464084299999953</v>
      </c>
      <c r="AA70" s="146">
        <v>-10.22085916</v>
      </c>
      <c r="AB70" s="146">
        <v>-1.4893772199999979</v>
      </c>
      <c r="AC70" s="146">
        <v>-12.043738100000006</v>
      </c>
      <c r="AD70" s="146">
        <v>-8.9098108000000096</v>
      </c>
      <c r="AE70" s="146">
        <v>-11.76201792</v>
      </c>
      <c r="AF70" s="146">
        <v>-8.8353180300000016</v>
      </c>
      <c r="AG70" s="146">
        <v>-11.794313259999996</v>
      </c>
      <c r="AI70" s="170" t="s">
        <v>380</v>
      </c>
      <c r="AJ70" s="146">
        <f t="shared" si="7"/>
        <v>-13.772552509999999</v>
      </c>
      <c r="AK70" s="146">
        <f t="shared" si="8"/>
        <v>-28.699246519999999</v>
      </c>
      <c r="AL70" s="146">
        <f t="shared" si="6"/>
        <v>-32.663785280000013</v>
      </c>
    </row>
    <row r="71" spans="2:38">
      <c r="B71" s="163" t="s">
        <v>113</v>
      </c>
      <c r="C71" s="161" t="s">
        <v>336</v>
      </c>
      <c r="D71" s="161" t="s">
        <v>336</v>
      </c>
      <c r="E71" s="161" t="s">
        <v>336</v>
      </c>
      <c r="F71" s="161" t="s">
        <v>336</v>
      </c>
      <c r="G71" s="161" t="s">
        <v>336</v>
      </c>
      <c r="H71" s="161" t="s">
        <v>336</v>
      </c>
      <c r="I71" s="161" t="s">
        <v>336</v>
      </c>
      <c r="J71" s="161" t="s">
        <v>336</v>
      </c>
      <c r="K71" s="161" t="s">
        <v>336</v>
      </c>
      <c r="L71" s="161" t="s">
        <v>336</v>
      </c>
      <c r="M71" s="161" t="s">
        <v>336</v>
      </c>
      <c r="N71" s="161" t="s">
        <v>336</v>
      </c>
      <c r="O71" s="161" t="s">
        <v>336</v>
      </c>
      <c r="P71" s="161" t="s">
        <v>336</v>
      </c>
      <c r="Q71" s="161" t="s">
        <v>336</v>
      </c>
      <c r="R71" s="161" t="s">
        <v>336</v>
      </c>
      <c r="S71" s="164">
        <v>-34.483620270000003</v>
      </c>
      <c r="T71" s="164">
        <v>-33.189252879999998</v>
      </c>
      <c r="U71" s="164">
        <v>-42.126248190000027</v>
      </c>
      <c r="V71" s="164">
        <v>-45.009039359999974</v>
      </c>
      <c r="W71" s="164">
        <v>-39.890817679999998</v>
      </c>
      <c r="X71" s="164">
        <v>-44.481163470000027</v>
      </c>
      <c r="Y71" s="164">
        <v>-44.96522427</v>
      </c>
      <c r="Z71" s="164">
        <v>-52.206066889999967</v>
      </c>
      <c r="AA71" s="164">
        <v>-46.557309059999994</v>
      </c>
      <c r="AB71" s="164">
        <v>-55.342231110000014</v>
      </c>
      <c r="AC71" s="164">
        <v>-34.264146129999972</v>
      </c>
      <c r="AD71" s="164">
        <v>-48.039874960000098</v>
      </c>
      <c r="AE71" s="164">
        <v>-49.363489059999992</v>
      </c>
      <c r="AF71" s="164">
        <v>-52.912935299999987</v>
      </c>
      <c r="AG71" s="164">
        <v>-52.987730500000012</v>
      </c>
      <c r="AI71" s="146" t="s">
        <v>380</v>
      </c>
      <c r="AJ71" s="164">
        <f t="shared" si="7"/>
        <v>-154.8081607</v>
      </c>
      <c r="AK71" s="164">
        <f t="shared" si="8"/>
        <v>-181.54327230999999</v>
      </c>
      <c r="AL71" s="164">
        <f t="shared" si="6"/>
        <v>-184.2035612600001</v>
      </c>
    </row>
    <row r="72" spans="2:38">
      <c r="B72" s="152" t="s">
        <v>105</v>
      </c>
      <c r="C72" s="153" t="s">
        <v>336</v>
      </c>
      <c r="D72" s="153" t="s">
        <v>336</v>
      </c>
      <c r="E72" s="153" t="s">
        <v>336</v>
      </c>
      <c r="F72" s="153" t="s">
        <v>336</v>
      </c>
      <c r="G72" s="153" t="s">
        <v>336</v>
      </c>
      <c r="H72" s="153" t="s">
        <v>336</v>
      </c>
      <c r="I72" s="153" t="s">
        <v>336</v>
      </c>
      <c r="J72" s="153" t="s">
        <v>336</v>
      </c>
      <c r="K72" s="153" t="s">
        <v>336</v>
      </c>
      <c r="L72" s="153" t="s">
        <v>336</v>
      </c>
      <c r="M72" s="153" t="s">
        <v>336</v>
      </c>
      <c r="N72" s="153" t="s">
        <v>336</v>
      </c>
      <c r="O72" s="153" t="s">
        <v>336</v>
      </c>
      <c r="P72" s="153" t="s">
        <v>336</v>
      </c>
      <c r="Q72" s="153" t="s">
        <v>336</v>
      </c>
      <c r="R72" s="153" t="s">
        <v>336</v>
      </c>
      <c r="S72" s="146">
        <v>-19.029462450000004</v>
      </c>
      <c r="T72" s="146">
        <v>-22.140390589999996</v>
      </c>
      <c r="U72" s="146">
        <v>-26.851717990000019</v>
      </c>
      <c r="V72" s="146">
        <v>-18.923123259999969</v>
      </c>
      <c r="W72" s="146">
        <v>-23.415883399999998</v>
      </c>
      <c r="X72" s="146">
        <v>-35.68208297000001</v>
      </c>
      <c r="Y72" s="146">
        <v>-26.631132279999989</v>
      </c>
      <c r="Z72" s="146">
        <v>-31.368926329999994</v>
      </c>
      <c r="AA72" s="146">
        <v>-29.584119229999992</v>
      </c>
      <c r="AB72" s="146">
        <v>-29.094150340000006</v>
      </c>
      <c r="AC72" s="146">
        <v>-26.436592189999985</v>
      </c>
      <c r="AD72" s="146">
        <v>-24.58678886000007</v>
      </c>
      <c r="AE72" s="146">
        <v>-31.458642860000001</v>
      </c>
      <c r="AF72" s="146">
        <v>-35.415301069999984</v>
      </c>
      <c r="AG72" s="146">
        <v>-34.053806510000015</v>
      </c>
      <c r="AI72" s="146" t="s">
        <v>380</v>
      </c>
      <c r="AJ72" s="146">
        <f t="shared" si="7"/>
        <v>-86.944694289999987</v>
      </c>
      <c r="AK72" s="146">
        <f t="shared" si="8"/>
        <v>-117.09802497999999</v>
      </c>
      <c r="AL72" s="146">
        <f t="shared" si="6"/>
        <v>-109.70165062000005</v>
      </c>
    </row>
    <row r="73" spans="2:38">
      <c r="B73" s="152" t="s">
        <v>114</v>
      </c>
      <c r="C73" s="153" t="s">
        <v>336</v>
      </c>
      <c r="D73" s="153" t="s">
        <v>336</v>
      </c>
      <c r="E73" s="153" t="s">
        <v>336</v>
      </c>
      <c r="F73" s="153" t="s">
        <v>336</v>
      </c>
      <c r="G73" s="153" t="s">
        <v>336</v>
      </c>
      <c r="H73" s="153" t="s">
        <v>336</v>
      </c>
      <c r="I73" s="153" t="s">
        <v>336</v>
      </c>
      <c r="J73" s="153" t="s">
        <v>336</v>
      </c>
      <c r="K73" s="153" t="s">
        <v>336</v>
      </c>
      <c r="L73" s="153" t="s">
        <v>336</v>
      </c>
      <c r="M73" s="153" t="s">
        <v>336</v>
      </c>
      <c r="N73" s="153" t="s">
        <v>336</v>
      </c>
      <c r="O73" s="153" t="s">
        <v>336</v>
      </c>
      <c r="P73" s="153" t="s">
        <v>336</v>
      </c>
      <c r="Q73" s="153" t="s">
        <v>336</v>
      </c>
      <c r="R73" s="153" t="s">
        <v>336</v>
      </c>
      <c r="S73" s="146">
        <v>-9.4306104799999986</v>
      </c>
      <c r="T73" s="146">
        <v>-7.4164202400000043</v>
      </c>
      <c r="U73" s="146">
        <v>-10.269237930000003</v>
      </c>
      <c r="V73" s="146">
        <v>-21.85236686</v>
      </c>
      <c r="W73" s="146">
        <v>-9.7720409999999998</v>
      </c>
      <c r="X73" s="146">
        <v>-6.8359453700000063</v>
      </c>
      <c r="Y73" s="146">
        <v>-13.087351009999999</v>
      </c>
      <c r="Z73" s="146">
        <v>-14.082267369999997</v>
      </c>
      <c r="AA73" s="146">
        <v>-14.294293869999999</v>
      </c>
      <c r="AB73" s="146">
        <v>-17.782752550000012</v>
      </c>
      <c r="AC73" s="146">
        <v>-3.4125322799999864</v>
      </c>
      <c r="AD73" s="146">
        <v>-15.088802510000022</v>
      </c>
      <c r="AE73" s="146">
        <v>-13.09643973</v>
      </c>
      <c r="AF73" s="146">
        <v>-13.729824199999996</v>
      </c>
      <c r="AG73" s="146">
        <v>-14.345958950000004</v>
      </c>
      <c r="AI73" s="164" t="s">
        <v>380</v>
      </c>
      <c r="AJ73" s="146">
        <f t="shared" si="7"/>
        <v>-48.968635510000006</v>
      </c>
      <c r="AK73" s="146">
        <f t="shared" si="8"/>
        <v>-43.777604750000002</v>
      </c>
      <c r="AL73" s="146">
        <f t="shared" si="6"/>
        <v>-50.578381210000018</v>
      </c>
    </row>
    <row r="74" spans="2:38">
      <c r="B74" s="152" t="s">
        <v>107</v>
      </c>
      <c r="C74" s="153" t="s">
        <v>336</v>
      </c>
      <c r="D74" s="153" t="s">
        <v>336</v>
      </c>
      <c r="E74" s="153" t="s">
        <v>336</v>
      </c>
      <c r="F74" s="153" t="s">
        <v>336</v>
      </c>
      <c r="G74" s="153" t="s">
        <v>336</v>
      </c>
      <c r="H74" s="153" t="s">
        <v>336</v>
      </c>
      <c r="I74" s="153" t="s">
        <v>336</v>
      </c>
      <c r="J74" s="153" t="s">
        <v>336</v>
      </c>
      <c r="K74" s="153" t="s">
        <v>336</v>
      </c>
      <c r="L74" s="153" t="s">
        <v>336</v>
      </c>
      <c r="M74" s="153" t="s">
        <v>336</v>
      </c>
      <c r="N74" s="153" t="s">
        <v>336</v>
      </c>
      <c r="O74" s="153" t="s">
        <v>336</v>
      </c>
      <c r="P74" s="153" t="s">
        <v>336</v>
      </c>
      <c r="Q74" s="153" t="s">
        <v>336</v>
      </c>
      <c r="R74" s="153" t="s">
        <v>336</v>
      </c>
      <c r="S74" s="146">
        <v>-1.3400478200000001</v>
      </c>
      <c r="T74" s="146">
        <v>-0.97509705999999952</v>
      </c>
      <c r="U74" s="146">
        <v>-0.71693251999999985</v>
      </c>
      <c r="V74" s="146">
        <v>0.21945413999999897</v>
      </c>
      <c r="W74" s="146">
        <v>-0.47458395000000003</v>
      </c>
      <c r="X74" s="146">
        <v>0.19220537999999998</v>
      </c>
      <c r="Y74" s="146">
        <v>-3.4168479999999835E-2</v>
      </c>
      <c r="Z74" s="146">
        <v>-0.25844510000000026</v>
      </c>
      <c r="AA74" s="146">
        <v>-0.15539203999999998</v>
      </c>
      <c r="AB74" s="146">
        <v>-0.27159174000000008</v>
      </c>
      <c r="AC74" s="146">
        <v>7.9241630000000063E-2</v>
      </c>
      <c r="AD74" s="146">
        <v>-0.22697721000000004</v>
      </c>
      <c r="AE74" s="146">
        <v>-0.1848516999999994</v>
      </c>
      <c r="AF74" s="146">
        <v>-0.29073501000000235</v>
      </c>
      <c r="AG74" s="146">
        <v>-0.94346093000000053</v>
      </c>
      <c r="AI74" s="146" t="s">
        <v>380</v>
      </c>
      <c r="AJ74" s="146">
        <f t="shared" si="7"/>
        <v>-2.8126232600000005</v>
      </c>
      <c r="AK74" s="146">
        <f t="shared" si="8"/>
        <v>-0.57499215000000015</v>
      </c>
      <c r="AL74" s="146">
        <f t="shared" si="6"/>
        <v>-0.57471936000000001</v>
      </c>
    </row>
    <row r="75" spans="2:38">
      <c r="B75" s="152" t="s">
        <v>108</v>
      </c>
      <c r="C75" s="153" t="s">
        <v>336</v>
      </c>
      <c r="D75" s="153" t="s">
        <v>336</v>
      </c>
      <c r="E75" s="153" t="s">
        <v>336</v>
      </c>
      <c r="F75" s="153" t="s">
        <v>336</v>
      </c>
      <c r="G75" s="153" t="s">
        <v>336</v>
      </c>
      <c r="H75" s="153" t="s">
        <v>336</v>
      </c>
      <c r="I75" s="153" t="s">
        <v>336</v>
      </c>
      <c r="J75" s="153" t="s">
        <v>336</v>
      </c>
      <c r="K75" s="153" t="s">
        <v>336</v>
      </c>
      <c r="L75" s="153" t="s">
        <v>336</v>
      </c>
      <c r="M75" s="153" t="s">
        <v>336</v>
      </c>
      <c r="N75" s="153" t="s">
        <v>336</v>
      </c>
      <c r="O75" s="153" t="s">
        <v>336</v>
      </c>
      <c r="P75" s="153" t="s">
        <v>336</v>
      </c>
      <c r="Q75" s="153" t="s">
        <v>336</v>
      </c>
      <c r="R75" s="153" t="s">
        <v>336</v>
      </c>
      <c r="S75" s="146">
        <v>-4.6834995200000016</v>
      </c>
      <c r="T75" s="146">
        <v>-2.6573449899999977</v>
      </c>
      <c r="U75" s="146">
        <v>-4.2883597500000024</v>
      </c>
      <c r="V75" s="146">
        <v>-4.4530033799999984</v>
      </c>
      <c r="W75" s="146">
        <v>-6.2283093299999983</v>
      </c>
      <c r="X75" s="146">
        <v>-2.1553405100000056</v>
      </c>
      <c r="Y75" s="146">
        <v>-5.2125725000000145</v>
      </c>
      <c r="Z75" s="146">
        <v>-6.4964280899999736</v>
      </c>
      <c r="AA75" s="146">
        <v>-2.5235039199999996</v>
      </c>
      <c r="AB75" s="146">
        <v>-8.1937364799999983</v>
      </c>
      <c r="AC75" s="146">
        <v>-4.494263290000001</v>
      </c>
      <c r="AD75" s="146">
        <v>-8.1373063800000036</v>
      </c>
      <c r="AE75" s="146">
        <v>-4.6235547699999993</v>
      </c>
      <c r="AF75" s="146">
        <v>-3.4770750200000018</v>
      </c>
      <c r="AG75" s="146">
        <v>-3.6445041099999962</v>
      </c>
      <c r="AI75" s="146" t="s">
        <v>380</v>
      </c>
      <c r="AJ75" s="146">
        <f t="shared" si="7"/>
        <v>-16.08220764</v>
      </c>
      <c r="AK75" s="146">
        <f t="shared" si="8"/>
        <v>-20.092650429999992</v>
      </c>
      <c r="AL75" s="146">
        <f t="shared" si="6"/>
        <v>-23.348810070000003</v>
      </c>
    </row>
    <row r="76" spans="2:38">
      <c r="B76" s="163" t="s">
        <v>115</v>
      </c>
      <c r="C76" s="161" t="s">
        <v>336</v>
      </c>
      <c r="D76" s="161" t="s">
        <v>336</v>
      </c>
      <c r="E76" s="161" t="s">
        <v>336</v>
      </c>
      <c r="F76" s="161" t="s">
        <v>336</v>
      </c>
      <c r="G76" s="161" t="s">
        <v>336</v>
      </c>
      <c r="H76" s="161" t="s">
        <v>336</v>
      </c>
      <c r="I76" s="161" t="s">
        <v>336</v>
      </c>
      <c r="J76" s="161" t="s">
        <v>336</v>
      </c>
      <c r="K76" s="161" t="s">
        <v>336</v>
      </c>
      <c r="L76" s="161" t="s">
        <v>336</v>
      </c>
      <c r="M76" s="161" t="s">
        <v>336</v>
      </c>
      <c r="N76" s="161" t="s">
        <v>336</v>
      </c>
      <c r="O76" s="161" t="s">
        <v>336</v>
      </c>
      <c r="P76" s="161" t="s">
        <v>336</v>
      </c>
      <c r="Q76" s="161" t="s">
        <v>336</v>
      </c>
      <c r="R76" s="161" t="s">
        <v>336</v>
      </c>
      <c r="S76" s="164">
        <v>-1.6337703900000005</v>
      </c>
      <c r="T76" s="164">
        <v>-4.1762939399999963</v>
      </c>
      <c r="U76" s="164">
        <v>-2.3994779400000033</v>
      </c>
      <c r="V76" s="164">
        <v>-0.32963343999999917</v>
      </c>
      <c r="W76" s="164">
        <v>0.92181014000000006</v>
      </c>
      <c r="X76" s="164">
        <v>-1.7480165500000056</v>
      </c>
      <c r="Y76" s="164">
        <v>-0.78679740999998948</v>
      </c>
      <c r="Z76" s="164">
        <v>-0.51724156999999304</v>
      </c>
      <c r="AA76" s="164">
        <v>-3.9449189400000004</v>
      </c>
      <c r="AB76" s="164">
        <v>3.7325478900000011</v>
      </c>
      <c r="AC76" s="164">
        <v>-9.16568118</v>
      </c>
      <c r="AD76" s="164">
        <v>11.748408700000013</v>
      </c>
      <c r="AE76" s="164">
        <v>0.84726162000000094</v>
      </c>
      <c r="AF76" s="164">
        <v>-11.822848280000002</v>
      </c>
      <c r="AG76" s="164">
        <v>-1.4955558299999971</v>
      </c>
      <c r="AI76" s="146" t="s">
        <v>380</v>
      </c>
      <c r="AJ76" s="164">
        <f t="shared" si="7"/>
        <v>-8.5391757099999985</v>
      </c>
      <c r="AK76" s="164">
        <f t="shared" si="8"/>
        <v>-2.1302453899999882</v>
      </c>
      <c r="AL76" s="164">
        <f t="shared" si="6"/>
        <v>2.3703564700000133</v>
      </c>
    </row>
    <row r="77" spans="2:38">
      <c r="B77" s="152" t="s">
        <v>116</v>
      </c>
      <c r="C77" s="153" t="s">
        <v>336</v>
      </c>
      <c r="D77" s="153" t="s">
        <v>336</v>
      </c>
      <c r="E77" s="153" t="s">
        <v>336</v>
      </c>
      <c r="F77" s="153" t="s">
        <v>336</v>
      </c>
      <c r="G77" s="153" t="s">
        <v>336</v>
      </c>
      <c r="H77" s="153" t="s">
        <v>336</v>
      </c>
      <c r="I77" s="153" t="s">
        <v>336</v>
      </c>
      <c r="J77" s="153" t="s">
        <v>336</v>
      </c>
      <c r="K77" s="153" t="s">
        <v>336</v>
      </c>
      <c r="L77" s="153" t="s">
        <v>336</v>
      </c>
      <c r="M77" s="153" t="s">
        <v>336</v>
      </c>
      <c r="N77" s="153" t="s">
        <v>336</v>
      </c>
      <c r="O77" s="153" t="s">
        <v>336</v>
      </c>
      <c r="P77" s="153" t="s">
        <v>336</v>
      </c>
      <c r="Q77" s="153" t="s">
        <v>336</v>
      </c>
      <c r="R77" s="153" t="s">
        <v>336</v>
      </c>
      <c r="S77" s="146">
        <v>-1.7832699500000002</v>
      </c>
      <c r="T77" s="146">
        <v>-3.0354999499999993</v>
      </c>
      <c r="U77" s="146">
        <v>-2.7179921800000004</v>
      </c>
      <c r="V77" s="146">
        <v>-1.3061144399999991</v>
      </c>
      <c r="W77" s="146">
        <v>0.41814072999999985</v>
      </c>
      <c r="X77" s="146">
        <v>-1.5621967799999998</v>
      </c>
      <c r="Y77" s="146">
        <v>-0.71912027000000056</v>
      </c>
      <c r="Z77" s="146">
        <v>-1.0561570200000001</v>
      </c>
      <c r="AA77" s="146">
        <v>-3.7290021000000002</v>
      </c>
      <c r="AB77" s="146">
        <v>4.6621783000000008</v>
      </c>
      <c r="AC77" s="146">
        <v>-5.9039038199999974</v>
      </c>
      <c r="AD77" s="146">
        <v>4.7906902700000025</v>
      </c>
      <c r="AE77" s="146">
        <v>2.77334755</v>
      </c>
      <c r="AF77" s="146">
        <v>-4.1876460099999999</v>
      </c>
      <c r="AG77" s="146">
        <v>-0.10367796999999968</v>
      </c>
      <c r="AI77" s="146" t="s">
        <v>380</v>
      </c>
      <c r="AJ77" s="146">
        <f t="shared" si="7"/>
        <v>-8.842876519999999</v>
      </c>
      <c r="AK77" s="146">
        <f t="shared" si="8"/>
        <v>-2.9193333400000006</v>
      </c>
      <c r="AL77" s="146">
        <f t="shared" si="6"/>
        <v>-0.18003734999999388</v>
      </c>
    </row>
    <row r="78" spans="2:38">
      <c r="B78" s="152" t="s">
        <v>117</v>
      </c>
      <c r="C78" s="153" t="s">
        <v>336</v>
      </c>
      <c r="D78" s="153" t="s">
        <v>336</v>
      </c>
      <c r="E78" s="153" t="s">
        <v>336</v>
      </c>
      <c r="F78" s="153" t="s">
        <v>336</v>
      </c>
      <c r="G78" s="153" t="s">
        <v>336</v>
      </c>
      <c r="H78" s="153" t="s">
        <v>336</v>
      </c>
      <c r="I78" s="153" t="s">
        <v>336</v>
      </c>
      <c r="J78" s="153" t="s">
        <v>336</v>
      </c>
      <c r="K78" s="153" t="s">
        <v>336</v>
      </c>
      <c r="L78" s="153" t="s">
        <v>336</v>
      </c>
      <c r="M78" s="153" t="s">
        <v>336</v>
      </c>
      <c r="N78" s="153" t="s">
        <v>336</v>
      </c>
      <c r="O78" s="153" t="s">
        <v>336</v>
      </c>
      <c r="P78" s="153" t="s">
        <v>336</v>
      </c>
      <c r="Q78" s="153" t="s">
        <v>336</v>
      </c>
      <c r="R78" s="153" t="s">
        <v>336</v>
      </c>
      <c r="S78" s="146">
        <v>-0.77743068000000015</v>
      </c>
      <c r="T78" s="146">
        <v>-0.64092243999999998</v>
      </c>
      <c r="U78" s="146">
        <v>-0.43005325999999999</v>
      </c>
      <c r="V78" s="146">
        <v>0.21705909999999995</v>
      </c>
      <c r="W78" s="146">
        <v>-0.32695227999999993</v>
      </c>
      <c r="X78" s="146">
        <v>-0.35744890999999984</v>
      </c>
      <c r="Y78" s="146">
        <v>-0.2204459700000001</v>
      </c>
      <c r="Z78" s="146">
        <v>-0.3143589200000001</v>
      </c>
      <c r="AA78" s="146">
        <v>-0.36421058000000001</v>
      </c>
      <c r="AB78" s="146">
        <v>-1.6500393</v>
      </c>
      <c r="AC78" s="146">
        <v>-3.9434984600000011</v>
      </c>
      <c r="AD78" s="146">
        <v>1.6840954900000096</v>
      </c>
      <c r="AE78" s="146">
        <v>-0.23698613000000016</v>
      </c>
      <c r="AF78" s="146">
        <v>-0.53144557000000003</v>
      </c>
      <c r="AG78" s="146">
        <v>-0.32325225999999996</v>
      </c>
      <c r="AI78" s="164" t="s">
        <v>380</v>
      </c>
      <c r="AJ78" s="146">
        <f t="shared" si="7"/>
        <v>-1.6313472800000002</v>
      </c>
      <c r="AK78" s="146">
        <f t="shared" si="8"/>
        <v>-1.21920608</v>
      </c>
      <c r="AL78" s="146">
        <f t="shared" si="6"/>
        <v>-4.2736528499999915</v>
      </c>
    </row>
    <row r="79" spans="2:38">
      <c r="B79" s="152" t="s">
        <v>118</v>
      </c>
      <c r="C79" s="153" t="s">
        <v>336</v>
      </c>
      <c r="D79" s="153" t="s">
        <v>336</v>
      </c>
      <c r="E79" s="153" t="s">
        <v>336</v>
      </c>
      <c r="F79" s="153" t="s">
        <v>336</v>
      </c>
      <c r="G79" s="153" t="s">
        <v>336</v>
      </c>
      <c r="H79" s="153" t="s">
        <v>336</v>
      </c>
      <c r="I79" s="153" t="s">
        <v>336</v>
      </c>
      <c r="J79" s="153" t="s">
        <v>336</v>
      </c>
      <c r="K79" s="153" t="s">
        <v>336</v>
      </c>
      <c r="L79" s="153" t="s">
        <v>336</v>
      </c>
      <c r="M79" s="153" t="s">
        <v>336</v>
      </c>
      <c r="N79" s="153" t="s">
        <v>336</v>
      </c>
      <c r="O79" s="153" t="s">
        <v>336</v>
      </c>
      <c r="P79" s="153" t="s">
        <v>336</v>
      </c>
      <c r="Q79" s="153" t="s">
        <v>336</v>
      </c>
      <c r="R79" s="153" t="s">
        <v>336</v>
      </c>
      <c r="S79" s="146">
        <v>0.92693023999999991</v>
      </c>
      <c r="T79" s="146">
        <v>-0.49987154999999728</v>
      </c>
      <c r="U79" s="146">
        <v>0.74856749999999717</v>
      </c>
      <c r="V79" s="146">
        <v>0.75942189999999998</v>
      </c>
      <c r="W79" s="146">
        <v>0.83062169000000008</v>
      </c>
      <c r="X79" s="146">
        <v>0.17162913999999407</v>
      </c>
      <c r="Y79" s="146">
        <v>0.15276883000001118</v>
      </c>
      <c r="Z79" s="146">
        <v>0.85327437000000717</v>
      </c>
      <c r="AA79" s="146">
        <v>0.14829374000000001</v>
      </c>
      <c r="AB79" s="146">
        <v>0.72040889000000008</v>
      </c>
      <c r="AC79" s="146">
        <v>0.68172109999999986</v>
      </c>
      <c r="AD79" s="146">
        <v>5.273622940000001</v>
      </c>
      <c r="AE79" s="146">
        <v>-1.689099799999999</v>
      </c>
      <c r="AF79" s="146">
        <v>-7.1037567000000017</v>
      </c>
      <c r="AG79" s="146">
        <v>-1.0686255999999972</v>
      </c>
      <c r="AI79" s="146" t="s">
        <v>380</v>
      </c>
      <c r="AJ79" s="146">
        <f t="shared" si="7"/>
        <v>1.9350480899999998</v>
      </c>
      <c r="AK79" s="146">
        <f t="shared" si="8"/>
        <v>2.0082940300000125</v>
      </c>
      <c r="AL79" s="146">
        <f t="shared" si="6"/>
        <v>6.8240466700000013</v>
      </c>
    </row>
    <row r="80" spans="2:38">
      <c r="B80" s="163" t="s">
        <v>119</v>
      </c>
      <c r="C80" s="161" t="s">
        <v>336</v>
      </c>
      <c r="D80" s="161" t="s">
        <v>336</v>
      </c>
      <c r="E80" s="161" t="s">
        <v>336</v>
      </c>
      <c r="F80" s="161" t="s">
        <v>336</v>
      </c>
      <c r="G80" s="161" t="s">
        <v>336</v>
      </c>
      <c r="H80" s="161" t="s">
        <v>336</v>
      </c>
      <c r="I80" s="161" t="s">
        <v>336</v>
      </c>
      <c r="J80" s="161" t="s">
        <v>336</v>
      </c>
      <c r="K80" s="161" t="s">
        <v>336</v>
      </c>
      <c r="L80" s="161" t="s">
        <v>336</v>
      </c>
      <c r="M80" s="161" t="s">
        <v>336</v>
      </c>
      <c r="N80" s="161" t="s">
        <v>336</v>
      </c>
      <c r="O80" s="161" t="s">
        <v>336</v>
      </c>
      <c r="P80" s="161" t="s">
        <v>336</v>
      </c>
      <c r="Q80" s="161" t="s">
        <v>336</v>
      </c>
      <c r="R80" s="161" t="s">
        <v>336</v>
      </c>
      <c r="S80" s="164">
        <v>0.85025052999999995</v>
      </c>
      <c r="T80" s="164">
        <v>1.11227147</v>
      </c>
      <c r="U80" s="164">
        <v>1.0687849999999999</v>
      </c>
      <c r="V80" s="164">
        <v>0.61692200000000019</v>
      </c>
      <c r="W80" s="164">
        <v>0.914686</v>
      </c>
      <c r="X80" s="164">
        <v>1.0462349999999998</v>
      </c>
      <c r="Y80" s="164">
        <v>1.6771826996999901</v>
      </c>
      <c r="Z80" s="164">
        <v>1.8471021176000098</v>
      </c>
      <c r="AA80" s="164">
        <v>3.1455959099999999</v>
      </c>
      <c r="AB80" s="164">
        <v>1.9413853999999997</v>
      </c>
      <c r="AC80" s="164">
        <v>4.2554071999999996</v>
      </c>
      <c r="AD80" s="164">
        <v>2.1015395100000003</v>
      </c>
      <c r="AE80" s="164">
        <v>3.9912607200000001</v>
      </c>
      <c r="AF80" s="164">
        <v>2.2952903199999999</v>
      </c>
      <c r="AG80" s="164">
        <v>3.759214169999999</v>
      </c>
      <c r="AI80" s="146" t="s">
        <v>380</v>
      </c>
      <c r="AJ80" s="164">
        <f t="shared" si="7"/>
        <v>3.6482290000000002</v>
      </c>
      <c r="AK80" s="164">
        <f t="shared" si="8"/>
        <v>5.4852058172999998</v>
      </c>
      <c r="AL80" s="164">
        <f t="shared" si="6"/>
        <v>11.44392802</v>
      </c>
    </row>
    <row r="81" spans="2:38">
      <c r="B81" s="160" t="s">
        <v>120</v>
      </c>
      <c r="C81" s="161" t="s">
        <v>336</v>
      </c>
      <c r="D81" s="161" t="s">
        <v>336</v>
      </c>
      <c r="E81" s="161" t="s">
        <v>336</v>
      </c>
      <c r="F81" s="161" t="s">
        <v>336</v>
      </c>
      <c r="G81" s="161" t="s">
        <v>336</v>
      </c>
      <c r="H81" s="161" t="s">
        <v>336</v>
      </c>
      <c r="I81" s="161" t="s">
        <v>336</v>
      </c>
      <c r="J81" s="161" t="s">
        <v>336</v>
      </c>
      <c r="K81" s="161" t="s">
        <v>336</v>
      </c>
      <c r="L81" s="161" t="s">
        <v>336</v>
      </c>
      <c r="M81" s="161" t="s">
        <v>336</v>
      </c>
      <c r="N81" s="161" t="s">
        <v>336</v>
      </c>
      <c r="O81" s="161" t="s">
        <v>336</v>
      </c>
      <c r="P81" s="161" t="s">
        <v>336</v>
      </c>
      <c r="Q81" s="161" t="s">
        <v>336</v>
      </c>
      <c r="R81" s="161" t="s">
        <v>336</v>
      </c>
      <c r="S81" s="164">
        <v>173.06396411000003</v>
      </c>
      <c r="T81" s="164">
        <v>154.74496176999963</v>
      </c>
      <c r="U81" s="164">
        <v>161.08900118000017</v>
      </c>
      <c r="V81" s="164">
        <v>114.63985902999994</v>
      </c>
      <c r="W81" s="164">
        <v>204.74965582999999</v>
      </c>
      <c r="X81" s="164">
        <v>157.22399150999996</v>
      </c>
      <c r="Y81" s="164">
        <v>161.35890133970025</v>
      </c>
      <c r="Z81" s="164">
        <v>136.9882630776001</v>
      </c>
      <c r="AA81" s="164">
        <v>198.39292244000009</v>
      </c>
      <c r="AB81" s="164">
        <v>180.66109402000021</v>
      </c>
      <c r="AC81" s="164">
        <v>181.42041812999958</v>
      </c>
      <c r="AD81" s="164">
        <v>181.7672299100002</v>
      </c>
      <c r="AE81" s="164">
        <v>224.06966637000019</v>
      </c>
      <c r="AF81" s="164">
        <v>177.05264642999967</v>
      </c>
      <c r="AG81" s="164">
        <v>200.58395747000003</v>
      </c>
      <c r="AI81" s="146" t="s">
        <v>380</v>
      </c>
      <c r="AJ81" s="164">
        <f t="shared" si="7"/>
        <v>603.53778608999971</v>
      </c>
      <c r="AK81" s="164">
        <f t="shared" si="8"/>
        <v>660.32081175730036</v>
      </c>
      <c r="AL81" s="164">
        <f t="shared" si="6"/>
        <v>742.24166450000007</v>
      </c>
    </row>
    <row r="82" spans="2:38">
      <c r="AI82" s="164" t="s">
        <v>380</v>
      </c>
    </row>
    <row r="83" spans="2:38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I83" s="164" t="s">
        <v>380</v>
      </c>
    </row>
    <row r="84" spans="2:38" ht="15" customHeight="1">
      <c r="S84" s="120"/>
      <c r="T84" s="120"/>
      <c r="U84" s="120"/>
      <c r="V84" s="120"/>
      <c r="W84" s="120"/>
      <c r="X84" s="120"/>
      <c r="Y84" s="120"/>
      <c r="Z84" s="120"/>
      <c r="AA84" s="353"/>
      <c r="AB84" s="56"/>
      <c r="AC84" s="56"/>
      <c r="AD84" s="56"/>
      <c r="AE84" s="56"/>
      <c r="AF84" s="56"/>
      <c r="AG84" s="56"/>
    </row>
    <row r="85" spans="2:38" ht="15" customHeight="1">
      <c r="S85" s="120"/>
      <c r="T85" s="120"/>
      <c r="U85" s="120"/>
      <c r="V85" s="120"/>
      <c r="W85" s="120"/>
      <c r="X85" s="120"/>
      <c r="Y85" s="120"/>
      <c r="Z85" s="120"/>
      <c r="AA85" s="353"/>
      <c r="AB85" s="56"/>
      <c r="AC85" s="56"/>
      <c r="AD85" s="56"/>
      <c r="AE85" s="56"/>
      <c r="AF85" s="56"/>
      <c r="AG85" s="56"/>
    </row>
    <row r="86" spans="2:38" ht="15" customHeight="1">
      <c r="S86" s="120"/>
      <c r="T86" s="120"/>
      <c r="U86" s="120"/>
      <c r="V86" s="120"/>
      <c r="W86" s="120"/>
      <c r="X86" s="120"/>
      <c r="Y86" s="120"/>
      <c r="Z86" s="120"/>
      <c r="AA86" s="353"/>
      <c r="AB86" s="56"/>
      <c r="AC86" s="56"/>
      <c r="AD86" s="56"/>
      <c r="AE86" s="56"/>
      <c r="AF86" s="56"/>
      <c r="AG86" s="56"/>
    </row>
    <row r="87" spans="2:38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</row>
    <row r="88" spans="2:38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</row>
    <row r="89" spans="2:38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</row>
    <row r="90" spans="2:38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</row>
    <row r="91" spans="2:38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</row>
    <row r="92" spans="2:38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</row>
    <row r="93" spans="2:38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</row>
    <row r="94" spans="2:38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</row>
    <row r="95" spans="2:38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</row>
    <row r="96" spans="2:38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</row>
    <row r="97" spans="19:33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</row>
    <row r="98" spans="19:33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</row>
    <row r="99" spans="19:33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</row>
    <row r="100" spans="19:33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</row>
    <row r="101" spans="19:33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</row>
    <row r="102" spans="19:33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</row>
    <row r="103" spans="19:33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</row>
    <row r="104" spans="19:33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</row>
    <row r="105" spans="19:33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N29"/>
  <sheetViews>
    <sheetView showGridLines="0" zoomScaleNormal="100" workbookViewId="0">
      <pane xSplit="2" ySplit="4" topLeftCell="U5" activePane="bottomRight" state="frozen"/>
      <selection activeCell="B1" sqref="B1"/>
      <selection pane="topRight" activeCell="B1" sqref="B1"/>
      <selection pane="bottomLeft" activeCell="B1" sqref="B1"/>
      <selection pane="bottomRight" activeCell="AG5" sqref="AG5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40" ht="18.75">
      <c r="B1" s="350" t="s">
        <v>400</v>
      </c>
    </row>
    <row r="2" spans="2:40">
      <c r="B2" s="211" t="s">
        <v>378</v>
      </c>
    </row>
    <row r="3" spans="2:40"/>
    <row r="4" spans="2:40">
      <c r="B4" s="130" t="s">
        <v>403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357</v>
      </c>
      <c r="H4" s="131" t="s">
        <v>358</v>
      </c>
      <c r="I4" s="131" t="s">
        <v>359</v>
      </c>
      <c r="J4" s="131" t="s">
        <v>360</v>
      </c>
      <c r="K4" s="131" t="s">
        <v>361</v>
      </c>
      <c r="L4" s="131" t="s">
        <v>362</v>
      </c>
      <c r="M4" s="131" t="s">
        <v>70</v>
      </c>
      <c r="N4" s="131" t="s">
        <v>72</v>
      </c>
      <c r="O4" s="131" t="s">
        <v>363</v>
      </c>
      <c r="P4" s="131" t="s">
        <v>364</v>
      </c>
      <c r="Q4" s="131" t="s">
        <v>365</v>
      </c>
      <c r="R4" s="131" t="s">
        <v>366</v>
      </c>
      <c r="S4" s="131" t="s">
        <v>367</v>
      </c>
      <c r="T4" s="131" t="s">
        <v>368</v>
      </c>
      <c r="U4" s="131" t="s">
        <v>369</v>
      </c>
      <c r="V4" s="131" t="s">
        <v>370</v>
      </c>
      <c r="W4" s="131" t="s">
        <v>371</v>
      </c>
      <c r="X4" s="131" t="s">
        <v>372</v>
      </c>
      <c r="Y4" s="131" t="s">
        <v>373</v>
      </c>
      <c r="Z4" s="131" t="s">
        <v>374</v>
      </c>
      <c r="AA4" s="131" t="s">
        <v>375</v>
      </c>
      <c r="AB4" s="131" t="s">
        <v>376</v>
      </c>
      <c r="AC4" s="131" t="s">
        <v>377</v>
      </c>
      <c r="AD4" s="131" t="s">
        <v>413</v>
      </c>
      <c r="AE4" s="131" t="s">
        <v>415</v>
      </c>
      <c r="AF4" s="131" t="s">
        <v>416</v>
      </c>
      <c r="AG4" s="131" t="s">
        <v>417</v>
      </c>
      <c r="AI4" s="131">
        <v>2019</v>
      </c>
      <c r="AJ4" s="131">
        <v>2020</v>
      </c>
      <c r="AK4" s="131">
        <v>2021</v>
      </c>
      <c r="AL4" s="131">
        <v>2022</v>
      </c>
      <c r="AM4" s="131">
        <v>2023</v>
      </c>
      <c r="AN4" s="131">
        <v>2024</v>
      </c>
    </row>
    <row r="5" spans="2:40">
      <c r="B5" s="132" t="s">
        <v>338</v>
      </c>
      <c r="C5" s="133" t="s">
        <v>336</v>
      </c>
      <c r="D5" s="133" t="s">
        <v>336</v>
      </c>
      <c r="E5" s="133" t="s">
        <v>336</v>
      </c>
      <c r="F5" s="133" t="s">
        <v>336</v>
      </c>
      <c r="G5" s="133" t="s">
        <v>336</v>
      </c>
      <c r="H5" s="133" t="s">
        <v>336</v>
      </c>
      <c r="I5" s="133" t="s">
        <v>336</v>
      </c>
      <c r="J5" s="133" t="s">
        <v>336</v>
      </c>
      <c r="K5" s="133" t="s">
        <v>336</v>
      </c>
      <c r="L5" s="133" t="s">
        <v>336</v>
      </c>
      <c r="M5" s="133" t="s">
        <v>336</v>
      </c>
      <c r="N5" s="133" t="s">
        <v>336</v>
      </c>
      <c r="O5" s="134">
        <v>52.097000000000001</v>
      </c>
      <c r="P5" s="134">
        <v>4.9799999999999969</v>
      </c>
      <c r="Q5" s="134">
        <v>14.492999999999995</v>
      </c>
      <c r="R5" s="134">
        <v>-152.898</v>
      </c>
      <c r="S5" s="134">
        <v>-83.355999999999995</v>
      </c>
      <c r="T5" s="134">
        <v>-45.863</v>
      </c>
      <c r="U5" s="134">
        <v>-28.771000000000015</v>
      </c>
      <c r="V5" s="134">
        <v>169.44400000000002</v>
      </c>
      <c r="W5" s="134">
        <v>-41.348999999999997</v>
      </c>
      <c r="X5" s="134">
        <v>-57.814</v>
      </c>
      <c r="Y5" s="134">
        <v>-12.528999999999996</v>
      </c>
      <c r="Z5" s="134">
        <v>-101.48</v>
      </c>
      <c r="AA5" s="134">
        <v>97.525999999999996</v>
      </c>
      <c r="AB5" s="134">
        <v>4.3050000000000068</v>
      </c>
      <c r="AC5" s="134">
        <v>53.736000000000004</v>
      </c>
      <c r="AD5" s="134">
        <v>48.876999999999981</v>
      </c>
      <c r="AE5" s="134">
        <v>140.203</v>
      </c>
      <c r="AF5" s="134">
        <v>36.924999999999983</v>
      </c>
      <c r="AG5" s="134">
        <v>68.541000000000025</v>
      </c>
      <c r="AI5" s="134">
        <v>-9.593</v>
      </c>
      <c r="AJ5" s="134">
        <v>-40.646308000000246</v>
      </c>
      <c r="AK5" s="134">
        <v>-81.328000000000003</v>
      </c>
      <c r="AL5" s="134">
        <v>11.454000000000008</v>
      </c>
      <c r="AM5" s="134">
        <v>-213.172</v>
      </c>
      <c r="AN5" s="134">
        <f>SUM(AA5:AD5)</f>
        <v>204.44399999999999</v>
      </c>
    </row>
    <row r="6" spans="2:40">
      <c r="B6" s="135" t="s">
        <v>339</v>
      </c>
      <c r="C6" s="136" t="s">
        <v>336</v>
      </c>
      <c r="D6" s="136" t="s">
        <v>336</v>
      </c>
      <c r="E6" s="136" t="s">
        <v>336</v>
      </c>
      <c r="F6" s="136" t="s">
        <v>336</v>
      </c>
      <c r="G6" s="136" t="s">
        <v>336</v>
      </c>
      <c r="H6" s="136" t="s">
        <v>336</v>
      </c>
      <c r="I6" s="136" t="s">
        <v>336</v>
      </c>
      <c r="J6" s="136" t="s">
        <v>336</v>
      </c>
      <c r="K6" s="136" t="s">
        <v>336</v>
      </c>
      <c r="L6" s="136" t="s">
        <v>336</v>
      </c>
      <c r="M6" s="136" t="s">
        <v>336</v>
      </c>
      <c r="N6" s="136" t="s">
        <v>336</v>
      </c>
      <c r="O6" s="137">
        <v>18.638000000000005</v>
      </c>
      <c r="P6" s="137">
        <v>43.595999999999997</v>
      </c>
      <c r="Q6" s="137">
        <v>13.222999999999999</v>
      </c>
      <c r="R6" s="137">
        <v>52.890999999999984</v>
      </c>
      <c r="S6" s="137">
        <v>65.704999999999998</v>
      </c>
      <c r="T6" s="137">
        <v>56.230999999999995</v>
      </c>
      <c r="U6" s="137">
        <v>31.970000000000006</v>
      </c>
      <c r="V6" s="137">
        <v>39.515000000000008</v>
      </c>
      <c r="W6" s="137">
        <v>59.206999999999994</v>
      </c>
      <c r="X6" s="137">
        <v>47.381000000000007</v>
      </c>
      <c r="Y6" s="137">
        <v>72.792000000000002</v>
      </c>
      <c r="Z6" s="137">
        <v>64.410999999999973</v>
      </c>
      <c r="AA6" s="137">
        <v>69.415999999999997</v>
      </c>
      <c r="AB6" s="137">
        <v>59.236000000000004</v>
      </c>
      <c r="AC6" s="137">
        <v>48.035000000000011</v>
      </c>
      <c r="AD6" s="137">
        <v>6.0620000000000012</v>
      </c>
      <c r="AE6" s="137">
        <v>55.798999999999999</v>
      </c>
      <c r="AF6" s="137">
        <v>54.408999999999999</v>
      </c>
      <c r="AG6" s="137">
        <v>45.248999999999995</v>
      </c>
      <c r="AI6" s="137">
        <v>0.56099999999999994</v>
      </c>
      <c r="AJ6" s="137">
        <v>22.186</v>
      </c>
      <c r="AK6" s="137">
        <v>128.34799999999998</v>
      </c>
      <c r="AL6" s="137">
        <v>193.42100000000002</v>
      </c>
      <c r="AM6" s="137">
        <v>243.79099999999997</v>
      </c>
      <c r="AN6" s="137">
        <f t="shared" ref="AN6:AN25" si="0">SUM(AA6:AD6)</f>
        <v>182.74900000000002</v>
      </c>
    </row>
    <row r="7" spans="2:40">
      <c r="B7" s="135" t="s">
        <v>125</v>
      </c>
      <c r="C7" s="136" t="s">
        <v>336</v>
      </c>
      <c r="D7" s="136" t="s">
        <v>336</v>
      </c>
      <c r="E7" s="136" t="s">
        <v>336</v>
      </c>
      <c r="F7" s="136" t="s">
        <v>336</v>
      </c>
      <c r="G7" s="136" t="s">
        <v>336</v>
      </c>
      <c r="H7" s="136" t="s">
        <v>336</v>
      </c>
      <c r="I7" s="136" t="s">
        <v>336</v>
      </c>
      <c r="J7" s="136" t="s">
        <v>336</v>
      </c>
      <c r="K7" s="136" t="s">
        <v>336</v>
      </c>
      <c r="L7" s="136" t="s">
        <v>336</v>
      </c>
      <c r="M7" s="136" t="s">
        <v>336</v>
      </c>
      <c r="N7" s="136" t="s">
        <v>336</v>
      </c>
      <c r="O7" s="138">
        <v>44.624999999999993</v>
      </c>
      <c r="P7" s="138">
        <v>82.794000000000011</v>
      </c>
      <c r="Q7" s="138">
        <v>147.75900000000001</v>
      </c>
      <c r="R7" s="138">
        <v>144.93700000000001</v>
      </c>
      <c r="S7" s="138">
        <v>140.72199999999998</v>
      </c>
      <c r="T7" s="138">
        <v>137.464</v>
      </c>
      <c r="U7" s="138">
        <v>141.07600000000002</v>
      </c>
      <c r="V7" s="138">
        <v>142.08399999999997</v>
      </c>
      <c r="W7" s="138">
        <v>176.095</v>
      </c>
      <c r="X7" s="138">
        <v>126.61099999999999</v>
      </c>
      <c r="Y7" s="138">
        <v>132.44699999999997</v>
      </c>
      <c r="Z7" s="138">
        <v>122.67900000000004</v>
      </c>
      <c r="AA7" s="138">
        <v>129.71</v>
      </c>
      <c r="AB7" s="138">
        <v>130.018</v>
      </c>
      <c r="AC7" s="138">
        <v>109.21999999999998</v>
      </c>
      <c r="AD7" s="138">
        <v>112.08800000000001</v>
      </c>
      <c r="AE7" s="138">
        <v>109.226</v>
      </c>
      <c r="AF7" s="138">
        <v>108.35400000000001</v>
      </c>
      <c r="AG7" s="138">
        <v>104.16799999999998</v>
      </c>
      <c r="AI7" s="138">
        <f>123.093+66.511</f>
        <v>189.60399999999998</v>
      </c>
      <c r="AJ7" s="138">
        <f>148.926+76.181</f>
        <v>225.10699999999997</v>
      </c>
      <c r="AK7" s="138">
        <v>420.11500000000001</v>
      </c>
      <c r="AL7" s="138">
        <v>561.346</v>
      </c>
      <c r="AM7" s="138">
        <v>557.83200000000011</v>
      </c>
      <c r="AN7" s="138">
        <f t="shared" si="0"/>
        <v>481.036</v>
      </c>
    </row>
    <row r="8" spans="2:40">
      <c r="B8" s="135" t="s">
        <v>340</v>
      </c>
      <c r="C8" s="136" t="s">
        <v>336</v>
      </c>
      <c r="D8" s="136" t="s">
        <v>336</v>
      </c>
      <c r="E8" s="136" t="s">
        <v>336</v>
      </c>
      <c r="F8" s="136" t="s">
        <v>336</v>
      </c>
      <c r="G8" s="136" t="s">
        <v>336</v>
      </c>
      <c r="H8" s="136" t="s">
        <v>336</v>
      </c>
      <c r="I8" s="136" t="s">
        <v>336</v>
      </c>
      <c r="J8" s="136" t="s">
        <v>336</v>
      </c>
      <c r="K8" s="136" t="s">
        <v>336</v>
      </c>
      <c r="L8" s="136" t="s">
        <v>336</v>
      </c>
      <c r="M8" s="136" t="s">
        <v>336</v>
      </c>
      <c r="N8" s="136" t="s">
        <v>336</v>
      </c>
      <c r="O8" s="138">
        <v>50.757999999999996</v>
      </c>
      <c r="P8" s="138">
        <v>71.933000000000007</v>
      </c>
      <c r="Q8" s="138">
        <v>131.24</v>
      </c>
      <c r="R8" s="138">
        <v>213.49199999999999</v>
      </c>
      <c r="S8" s="138">
        <v>275.08299999999997</v>
      </c>
      <c r="T8" s="138">
        <v>187.53400000000005</v>
      </c>
      <c r="U8" s="138">
        <v>205.57099999999997</v>
      </c>
      <c r="V8" s="138">
        <v>179.76900000000006</v>
      </c>
      <c r="W8" s="138">
        <v>218.12100000000001</v>
      </c>
      <c r="X8" s="138">
        <v>191.43600000000001</v>
      </c>
      <c r="Y8" s="138">
        <v>191.52700000000004</v>
      </c>
      <c r="Z8" s="138">
        <v>173.11400000000003</v>
      </c>
      <c r="AA8" s="138">
        <v>168.99799999999999</v>
      </c>
      <c r="AB8" s="138">
        <v>178.37599999999998</v>
      </c>
      <c r="AC8" s="138">
        <v>165.6</v>
      </c>
      <c r="AD8" s="138">
        <v>171.62800000000004</v>
      </c>
      <c r="AE8" s="138">
        <v>185.05799999999999</v>
      </c>
      <c r="AF8" s="138">
        <v>200.62899999999999</v>
      </c>
      <c r="AG8" s="138">
        <v>218.06099999999995</v>
      </c>
      <c r="AI8" s="138">
        <v>40.103999999999999</v>
      </c>
      <c r="AJ8" s="138">
        <v>58.327999999999996</v>
      </c>
      <c r="AK8" s="138">
        <v>467.423</v>
      </c>
      <c r="AL8" s="138">
        <v>847.95700000000011</v>
      </c>
      <c r="AM8" s="138">
        <v>774.19800000000009</v>
      </c>
      <c r="AN8" s="138">
        <f t="shared" si="0"/>
        <v>684.60199999999998</v>
      </c>
    </row>
    <row r="9" spans="2:40">
      <c r="B9" s="135" t="s">
        <v>341</v>
      </c>
      <c r="C9" s="136" t="s">
        <v>336</v>
      </c>
      <c r="D9" s="136" t="s">
        <v>336</v>
      </c>
      <c r="E9" s="136" t="s">
        <v>336</v>
      </c>
      <c r="F9" s="136" t="s">
        <v>336</v>
      </c>
      <c r="G9" s="136" t="s">
        <v>336</v>
      </c>
      <c r="H9" s="136" t="s">
        <v>336</v>
      </c>
      <c r="I9" s="136" t="s">
        <v>336</v>
      </c>
      <c r="J9" s="136" t="s">
        <v>336</v>
      </c>
      <c r="K9" s="136" t="s">
        <v>336</v>
      </c>
      <c r="L9" s="136" t="s">
        <v>336</v>
      </c>
      <c r="M9" s="136" t="s">
        <v>336</v>
      </c>
      <c r="N9" s="136" t="s">
        <v>336</v>
      </c>
      <c r="O9" s="138">
        <v>-3.084000000000001</v>
      </c>
      <c r="P9" s="138">
        <v>-15.813999999999998</v>
      </c>
      <c r="Q9" s="138">
        <v>-70.509</v>
      </c>
      <c r="R9" s="138">
        <v>-0.90000000000000102</v>
      </c>
      <c r="S9" s="138">
        <v>-3.1680000000000001</v>
      </c>
      <c r="T9" s="138">
        <v>-1.85</v>
      </c>
      <c r="U9" s="138">
        <v>-29.326000000000008</v>
      </c>
      <c r="V9" s="138">
        <v>-309.70899999999995</v>
      </c>
      <c r="W9" s="138">
        <v>31.634</v>
      </c>
      <c r="X9" s="138">
        <v>-4.7289999999999992</v>
      </c>
      <c r="Y9" s="138">
        <v>-18.439999999999998</v>
      </c>
      <c r="Z9" s="138">
        <v>63.172999999999988</v>
      </c>
      <c r="AA9" s="138">
        <v>16.654</v>
      </c>
      <c r="AB9" s="138">
        <v>16.791000000000004</v>
      </c>
      <c r="AC9" s="138">
        <v>-2.8320000000000007</v>
      </c>
      <c r="AD9" s="138">
        <v>-7.8520000000000039</v>
      </c>
      <c r="AE9" s="138">
        <v>11.11</v>
      </c>
      <c r="AF9" s="138">
        <v>24.158000000000001</v>
      </c>
      <c r="AG9" s="138">
        <v>18.059000000000001</v>
      </c>
      <c r="AI9" s="138">
        <v>8.3940000000000001</v>
      </c>
      <c r="AJ9" s="138">
        <v>76.891999999999996</v>
      </c>
      <c r="AK9" s="138">
        <v>-90.307000000000002</v>
      </c>
      <c r="AL9" s="138">
        <v>-344.05299999999994</v>
      </c>
      <c r="AM9" s="138">
        <v>71.637999999999991</v>
      </c>
      <c r="AN9" s="138">
        <f t="shared" si="0"/>
        <v>22.761000000000003</v>
      </c>
    </row>
    <row r="10" spans="2:40">
      <c r="B10" s="135" t="s">
        <v>342</v>
      </c>
      <c r="C10" s="136" t="s">
        <v>336</v>
      </c>
      <c r="D10" s="136" t="s">
        <v>336</v>
      </c>
      <c r="E10" s="136" t="s">
        <v>336</v>
      </c>
      <c r="F10" s="136" t="s">
        <v>336</v>
      </c>
      <c r="G10" s="136" t="s">
        <v>336</v>
      </c>
      <c r="H10" s="136" t="s">
        <v>336</v>
      </c>
      <c r="I10" s="136" t="s">
        <v>336</v>
      </c>
      <c r="J10" s="136" t="s">
        <v>336</v>
      </c>
      <c r="K10" s="136" t="s">
        <v>336</v>
      </c>
      <c r="L10" s="136" t="s">
        <v>336</v>
      </c>
      <c r="M10" s="136" t="s">
        <v>336</v>
      </c>
      <c r="N10" s="136" t="s">
        <v>336</v>
      </c>
      <c r="O10" s="138">
        <v>-43.36099999999999</v>
      </c>
      <c r="P10" s="138">
        <v>-33.578000000000003</v>
      </c>
      <c r="Q10" s="138">
        <v>-60.227000000000004</v>
      </c>
      <c r="R10" s="138">
        <v>-62.391999999999996</v>
      </c>
      <c r="S10" s="138">
        <v>-85.480999999999995</v>
      </c>
      <c r="T10" s="138">
        <v>-87.796999999999997</v>
      </c>
      <c r="U10" s="138">
        <v>-93.435999999999993</v>
      </c>
      <c r="V10" s="138">
        <v>-88.162999999999982</v>
      </c>
      <c r="W10" s="138">
        <v>-78.22</v>
      </c>
      <c r="X10" s="138">
        <v>-75.667999999999992</v>
      </c>
      <c r="Y10" s="138">
        <v>-72.920999999999992</v>
      </c>
      <c r="Z10" s="138">
        <v>-63.866000000000014</v>
      </c>
      <c r="AA10" s="138">
        <v>-69.23599999999999</v>
      </c>
      <c r="AB10" s="138">
        <v>-69.15100000000001</v>
      </c>
      <c r="AC10" s="138">
        <v>-68.126999999999995</v>
      </c>
      <c r="AD10" s="138">
        <v>-69.120999999999995</v>
      </c>
      <c r="AE10" s="138">
        <v>-70.516999999999996</v>
      </c>
      <c r="AF10" s="138">
        <v>-71.399000000000001</v>
      </c>
      <c r="AG10" s="138">
        <v>-71.304999999999993</v>
      </c>
      <c r="AI10" s="138">
        <v>-100.51300000000001</v>
      </c>
      <c r="AJ10" s="138">
        <v>-96.262</v>
      </c>
      <c r="AK10" s="138">
        <v>-199.55799999999999</v>
      </c>
      <c r="AL10" s="138">
        <v>-354.87699999999995</v>
      </c>
      <c r="AM10" s="138">
        <v>-290.67499999999995</v>
      </c>
      <c r="AN10" s="138">
        <f t="shared" si="0"/>
        <v>-275.63499999999999</v>
      </c>
    </row>
    <row r="11" spans="2:40">
      <c r="B11" s="135" t="s">
        <v>343</v>
      </c>
      <c r="C11" s="136" t="s">
        <v>336</v>
      </c>
      <c r="D11" s="136" t="s">
        <v>336</v>
      </c>
      <c r="E11" s="136" t="s">
        <v>336</v>
      </c>
      <c r="F11" s="136" t="s">
        <v>336</v>
      </c>
      <c r="G11" s="136" t="s">
        <v>336</v>
      </c>
      <c r="H11" s="136" t="s">
        <v>336</v>
      </c>
      <c r="I11" s="136" t="s">
        <v>336</v>
      </c>
      <c r="J11" s="136" t="s">
        <v>336</v>
      </c>
      <c r="K11" s="136" t="s">
        <v>336</v>
      </c>
      <c r="L11" s="136" t="s">
        <v>336</v>
      </c>
      <c r="M11" s="136" t="s">
        <v>336</v>
      </c>
      <c r="N11" s="136" t="s">
        <v>336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-11.686999999999999</v>
      </c>
      <c r="X11" s="138">
        <v>-16.885000000000002</v>
      </c>
      <c r="Y11" s="138">
        <v>1.2639999999999993</v>
      </c>
      <c r="Z11" s="138">
        <v>-4.5480000000000018</v>
      </c>
      <c r="AA11" s="138">
        <v>-3.7389999999999999</v>
      </c>
      <c r="AB11" s="138">
        <v>-1.407</v>
      </c>
      <c r="AC11" s="138">
        <v>-2.5830000000000002</v>
      </c>
      <c r="AD11" s="138">
        <v>-1.0550000000000006</v>
      </c>
      <c r="AE11" s="138">
        <v>-4.7939999999999996</v>
      </c>
      <c r="AF11" s="138">
        <v>-1.0550000000000006</v>
      </c>
      <c r="AG11" s="138">
        <v>-1.0549999999999997</v>
      </c>
      <c r="AI11" s="138">
        <v>0</v>
      </c>
      <c r="AJ11" s="138">
        <v>0</v>
      </c>
      <c r="AK11" s="138">
        <v>0</v>
      </c>
      <c r="AL11" s="138">
        <v>0</v>
      </c>
      <c r="AM11" s="138">
        <v>-31.856000000000005</v>
      </c>
      <c r="AN11" s="138">
        <f t="shared" si="0"/>
        <v>-8.7840000000000007</v>
      </c>
    </row>
    <row r="12" spans="2:40">
      <c r="B12" s="139" t="s">
        <v>344</v>
      </c>
      <c r="C12" s="133" t="s">
        <v>336</v>
      </c>
      <c r="D12" s="133" t="s">
        <v>336</v>
      </c>
      <c r="E12" s="133" t="s">
        <v>336</v>
      </c>
      <c r="F12" s="133" t="s">
        <v>336</v>
      </c>
      <c r="G12" s="133" t="s">
        <v>336</v>
      </c>
      <c r="H12" s="133" t="s">
        <v>336</v>
      </c>
      <c r="I12" s="133" t="s">
        <v>336</v>
      </c>
      <c r="J12" s="133" t="s">
        <v>336</v>
      </c>
      <c r="K12" s="133" t="s">
        <v>336</v>
      </c>
      <c r="L12" s="133" t="s">
        <v>336</v>
      </c>
      <c r="M12" s="133" t="s">
        <v>336</v>
      </c>
      <c r="N12" s="133" t="s">
        <v>336</v>
      </c>
      <c r="O12" s="140">
        <v>119.673</v>
      </c>
      <c r="P12" s="140">
        <v>153.911</v>
      </c>
      <c r="Q12" s="140">
        <v>175.97900000000001</v>
      </c>
      <c r="R12" s="140">
        <v>195.13000000000005</v>
      </c>
      <c r="S12" s="140">
        <v>309.50499999999994</v>
      </c>
      <c r="T12" s="140">
        <v>245.71900000000002</v>
      </c>
      <c r="U12" s="140">
        <v>227.084</v>
      </c>
      <c r="V12" s="140">
        <v>132.9400000000002</v>
      </c>
      <c r="W12" s="140">
        <v>353.80100000000004</v>
      </c>
      <c r="X12" s="140">
        <v>210.33200000000005</v>
      </c>
      <c r="Y12" s="140">
        <v>294.14000000000004</v>
      </c>
      <c r="Z12" s="140">
        <v>253.48300000000006</v>
      </c>
      <c r="AA12" s="140">
        <v>409.32900000000006</v>
      </c>
      <c r="AB12" s="140">
        <v>318.16800000000001</v>
      </c>
      <c r="AC12" s="140">
        <v>303.04899999999998</v>
      </c>
      <c r="AD12" s="140">
        <v>260.62700000000001</v>
      </c>
      <c r="AE12" s="140">
        <v>426.08500000000004</v>
      </c>
      <c r="AF12" s="140">
        <v>352.02100000000002</v>
      </c>
      <c r="AG12" s="140">
        <v>381.71799999999996</v>
      </c>
      <c r="AI12" s="140">
        <f>SUM(AI5:AI11)</f>
        <v>128.55699999999999</v>
      </c>
      <c r="AJ12" s="140">
        <f>SUM(AJ5:AJ11)</f>
        <v>245.60469199999972</v>
      </c>
      <c r="AK12" s="140">
        <v>644.69299999999998</v>
      </c>
      <c r="AL12" s="140">
        <v>915.24800000000027</v>
      </c>
      <c r="AM12" s="140">
        <v>1111.7560000000001</v>
      </c>
      <c r="AN12" s="140">
        <f t="shared" si="0"/>
        <v>1291.173</v>
      </c>
    </row>
    <row r="13" spans="2:40">
      <c r="B13" s="135" t="s">
        <v>345</v>
      </c>
      <c r="C13" s="136" t="s">
        <v>336</v>
      </c>
      <c r="D13" s="136" t="s">
        <v>336</v>
      </c>
      <c r="E13" s="136" t="s">
        <v>336</v>
      </c>
      <c r="F13" s="136" t="s">
        <v>336</v>
      </c>
      <c r="G13" s="136" t="s">
        <v>336</v>
      </c>
      <c r="H13" s="136" t="s">
        <v>336</v>
      </c>
      <c r="I13" s="136" t="s">
        <v>336</v>
      </c>
      <c r="J13" s="136" t="s">
        <v>336</v>
      </c>
      <c r="K13" s="136" t="s">
        <v>336</v>
      </c>
      <c r="L13" s="136" t="s">
        <v>336</v>
      </c>
      <c r="M13" s="136" t="s">
        <v>336</v>
      </c>
      <c r="N13" s="136" t="s">
        <v>336</v>
      </c>
      <c r="O13" s="138">
        <v>-109.94900000000001</v>
      </c>
      <c r="P13" s="138">
        <v>23.693999999999996</v>
      </c>
      <c r="Q13" s="138">
        <v>49.766000000000005</v>
      </c>
      <c r="R13" s="138">
        <v>-161.34400000000002</v>
      </c>
      <c r="S13" s="138">
        <v>-104.235</v>
      </c>
      <c r="T13" s="138">
        <v>-164.43100000000004</v>
      </c>
      <c r="U13" s="138">
        <v>-42.268999999999977</v>
      </c>
      <c r="V13" s="138">
        <v>-143.60299999999995</v>
      </c>
      <c r="W13" s="138">
        <v>-122.32900000000001</v>
      </c>
      <c r="X13" s="138">
        <v>1.7429999999999879</v>
      </c>
      <c r="Y13" s="138">
        <v>113.06200000000001</v>
      </c>
      <c r="Z13" s="138">
        <v>-202.80500000000001</v>
      </c>
      <c r="AA13" s="138">
        <v>-104.63799999999974</v>
      </c>
      <c r="AB13" s="138">
        <v>-97.866000000000028</v>
      </c>
      <c r="AC13" s="138">
        <v>73.217000000000027</v>
      </c>
      <c r="AD13" s="138">
        <v>-202.37599999999998</v>
      </c>
      <c r="AE13" s="138">
        <v>-113.43999999999998</v>
      </c>
      <c r="AF13" s="138">
        <v>-147.77500000000001</v>
      </c>
      <c r="AG13" s="138">
        <v>90.834000000000032</v>
      </c>
      <c r="AI13" s="138">
        <v>-49.090999999999994</v>
      </c>
      <c r="AJ13" s="138">
        <v>-187.79299999999995</v>
      </c>
      <c r="AK13" s="138">
        <v>-197.83300000000003</v>
      </c>
      <c r="AL13" s="138">
        <v>-454.53800000000001</v>
      </c>
      <c r="AM13" s="138">
        <v>-210.32900000000001</v>
      </c>
      <c r="AN13" s="138">
        <f t="shared" si="0"/>
        <v>-331.66299999999973</v>
      </c>
    </row>
    <row r="14" spans="2:40">
      <c r="B14" s="135" t="s">
        <v>352</v>
      </c>
      <c r="C14" s="136" t="s">
        <v>336</v>
      </c>
      <c r="D14" s="136" t="s">
        <v>336</v>
      </c>
      <c r="E14" s="136" t="s">
        <v>336</v>
      </c>
      <c r="F14" s="136" t="s">
        <v>336</v>
      </c>
      <c r="G14" s="136" t="s">
        <v>336</v>
      </c>
      <c r="H14" s="136" t="s">
        <v>336</v>
      </c>
      <c r="I14" s="136" t="s">
        <v>336</v>
      </c>
      <c r="J14" s="136" t="s">
        <v>336</v>
      </c>
      <c r="K14" s="136" t="s">
        <v>336</v>
      </c>
      <c r="L14" s="136" t="s">
        <v>336</v>
      </c>
      <c r="M14" s="136" t="s">
        <v>336</v>
      </c>
      <c r="N14" s="136" t="s">
        <v>336</v>
      </c>
      <c r="O14" s="138">
        <v>-61.502000000000002</v>
      </c>
      <c r="P14" s="138">
        <f>-21.457-23.392</f>
        <v>-44.849000000000004</v>
      </c>
      <c r="Q14" s="138">
        <v>-46.982000000000006</v>
      </c>
      <c r="R14" s="138">
        <v>-49.575999999999993</v>
      </c>
      <c r="S14" s="138">
        <v>-43.212000000000003</v>
      </c>
      <c r="T14" s="138">
        <v>-55.730000000000004</v>
      </c>
      <c r="U14" s="138">
        <v>-58.651000000000003</v>
      </c>
      <c r="V14" s="138">
        <v>-53.306999999999988</v>
      </c>
      <c r="W14" s="138">
        <v>-56.594999999999999</v>
      </c>
      <c r="X14" s="138">
        <v>-66.540999999999997</v>
      </c>
      <c r="Y14" s="138">
        <v>-32.087999999999994</v>
      </c>
      <c r="Z14" s="138">
        <v>-35.225999999999999</v>
      </c>
      <c r="AA14" s="138">
        <v>-34.503</v>
      </c>
      <c r="AB14" s="138">
        <v>-40.090999999999994</v>
      </c>
      <c r="AC14" s="138">
        <v>-47.747000000000014</v>
      </c>
      <c r="AD14" s="138">
        <v>-53.534999999999997</v>
      </c>
      <c r="AE14" s="138">
        <v>-51.009</v>
      </c>
      <c r="AF14" s="138">
        <v>-47.366</v>
      </c>
      <c r="AG14" s="138">
        <v>-59.721000000000004</v>
      </c>
      <c r="AI14" s="138">
        <v>-115.78</v>
      </c>
      <c r="AJ14" s="138">
        <v>-120.563</v>
      </c>
      <c r="AK14" s="138">
        <v>-179.517</v>
      </c>
      <c r="AL14" s="138">
        <v>-210.9</v>
      </c>
      <c r="AM14" s="138">
        <v>-190.45</v>
      </c>
      <c r="AN14" s="138">
        <f t="shared" si="0"/>
        <v>-175.876</v>
      </c>
    </row>
    <row r="15" spans="2:40">
      <c r="B15" s="135" t="s">
        <v>353</v>
      </c>
      <c r="C15" s="136" t="s">
        <v>336</v>
      </c>
      <c r="D15" s="136" t="s">
        <v>336</v>
      </c>
      <c r="E15" s="136" t="s">
        <v>336</v>
      </c>
      <c r="F15" s="136" t="s">
        <v>336</v>
      </c>
      <c r="G15" s="136" t="s">
        <v>336</v>
      </c>
      <c r="H15" s="136" t="s">
        <v>336</v>
      </c>
      <c r="I15" s="136" t="s">
        <v>336</v>
      </c>
      <c r="J15" s="136" t="s">
        <v>336</v>
      </c>
      <c r="K15" s="136" t="s">
        <v>336</v>
      </c>
      <c r="L15" s="136" t="s">
        <v>336</v>
      </c>
      <c r="M15" s="136" t="s">
        <v>336</v>
      </c>
      <c r="N15" s="136" t="s">
        <v>336</v>
      </c>
      <c r="O15" s="138">
        <v>86.278000000000006</v>
      </c>
      <c r="P15" s="138">
        <v>0</v>
      </c>
      <c r="Q15" s="138">
        <v>100</v>
      </c>
      <c r="R15" s="138">
        <v>8.5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8">
        <v>0</v>
      </c>
      <c r="Y15" s="138">
        <v>0</v>
      </c>
      <c r="Z15" s="138">
        <v>0</v>
      </c>
      <c r="AA15" s="138">
        <v>0</v>
      </c>
      <c r="AB15" s="138">
        <v>0</v>
      </c>
      <c r="AC15" s="138">
        <v>0</v>
      </c>
      <c r="AD15" s="138">
        <v>0</v>
      </c>
      <c r="AE15" s="138">
        <v>0</v>
      </c>
      <c r="AF15" s="138">
        <v>0</v>
      </c>
      <c r="AG15" s="138">
        <v>0</v>
      </c>
      <c r="AI15" s="138">
        <v>0</v>
      </c>
      <c r="AJ15" s="138">
        <v>0</v>
      </c>
      <c r="AK15" s="138">
        <v>171.38600000000002</v>
      </c>
      <c r="AL15" s="138">
        <v>0</v>
      </c>
      <c r="AM15" s="138">
        <v>0</v>
      </c>
      <c r="AN15" s="138">
        <f t="shared" si="0"/>
        <v>0</v>
      </c>
    </row>
    <row r="16" spans="2:40">
      <c r="B16" s="141" t="s">
        <v>337</v>
      </c>
      <c r="C16" s="136" t="s">
        <v>336</v>
      </c>
      <c r="D16" s="136" t="s">
        <v>336</v>
      </c>
      <c r="E16" s="136" t="s">
        <v>336</v>
      </c>
      <c r="F16" s="136" t="s">
        <v>336</v>
      </c>
      <c r="G16" s="136" t="s">
        <v>336</v>
      </c>
      <c r="H16" s="136" t="s">
        <v>336</v>
      </c>
      <c r="I16" s="136" t="s">
        <v>336</v>
      </c>
      <c r="J16" s="136" t="s">
        <v>336</v>
      </c>
      <c r="K16" s="136" t="s">
        <v>336</v>
      </c>
      <c r="L16" s="136" t="s">
        <v>336</v>
      </c>
      <c r="M16" s="136" t="s">
        <v>336</v>
      </c>
      <c r="N16" s="136" t="s">
        <v>336</v>
      </c>
      <c r="O16" s="142">
        <v>-85.173000000000016</v>
      </c>
      <c r="P16" s="142">
        <v>-21.155000000000001</v>
      </c>
      <c r="Q16" s="142">
        <v>102.78399999999999</v>
      </c>
      <c r="R16" s="142">
        <v>-202.42000000000002</v>
      </c>
      <c r="S16" s="142">
        <v>-147.447</v>
      </c>
      <c r="T16" s="142">
        <v>-220.16100000000006</v>
      </c>
      <c r="U16" s="142">
        <v>-100.91999999999999</v>
      </c>
      <c r="V16" s="142">
        <v>-196.90999999999994</v>
      </c>
      <c r="W16" s="142">
        <v>-178.92400000000001</v>
      </c>
      <c r="X16" s="142">
        <v>-64.798000000000002</v>
      </c>
      <c r="Y16" s="142">
        <v>80.974000000000018</v>
      </c>
      <c r="Z16" s="142">
        <v>-238.03100000000001</v>
      </c>
      <c r="AA16" s="142">
        <v>-139.14099999999974</v>
      </c>
      <c r="AB16" s="142">
        <v>-137.95700000000002</v>
      </c>
      <c r="AC16" s="142">
        <v>25.470000000000013</v>
      </c>
      <c r="AD16" s="142">
        <v>-255.91099999999997</v>
      </c>
      <c r="AE16" s="142">
        <v>-164.44899999999998</v>
      </c>
      <c r="AF16" s="142">
        <v>-195.14100000000002</v>
      </c>
      <c r="AG16" s="142">
        <v>31.113000000000028</v>
      </c>
      <c r="AI16" s="142">
        <f>SUM(AI13:AI15)</f>
        <v>-164.87099999999998</v>
      </c>
      <c r="AJ16" s="142">
        <f>SUM(AJ13:AJ15)</f>
        <v>-308.35599999999994</v>
      </c>
      <c r="AK16" s="142">
        <v>-205.964</v>
      </c>
      <c r="AL16" s="142">
        <v>-665.43799999999999</v>
      </c>
      <c r="AM16" s="142">
        <v>-400.779</v>
      </c>
      <c r="AN16" s="142">
        <f t="shared" si="0"/>
        <v>-507.53899999999965</v>
      </c>
    </row>
    <row r="17" spans="2:40">
      <c r="B17" s="139" t="s">
        <v>346</v>
      </c>
      <c r="C17" s="133" t="s">
        <v>336</v>
      </c>
      <c r="D17" s="133" t="s">
        <v>336</v>
      </c>
      <c r="E17" s="133" t="s">
        <v>336</v>
      </c>
      <c r="F17" s="133" t="s">
        <v>336</v>
      </c>
      <c r="G17" s="133" t="s">
        <v>336</v>
      </c>
      <c r="H17" s="133" t="s">
        <v>336</v>
      </c>
      <c r="I17" s="133" t="s">
        <v>336</v>
      </c>
      <c r="J17" s="133" t="s">
        <v>336</v>
      </c>
      <c r="K17" s="133" t="s">
        <v>336</v>
      </c>
      <c r="L17" s="133" t="s">
        <v>336</v>
      </c>
      <c r="M17" s="133" t="s">
        <v>336</v>
      </c>
      <c r="N17" s="133" t="s">
        <v>336</v>
      </c>
      <c r="O17" s="140">
        <v>34.499999999999986</v>
      </c>
      <c r="P17" s="140">
        <v>132.756</v>
      </c>
      <c r="Q17" s="140">
        <v>278.76300000000003</v>
      </c>
      <c r="R17" s="140">
        <v>-7.2899999999999636</v>
      </c>
      <c r="S17" s="140">
        <v>162.05799999999994</v>
      </c>
      <c r="T17" s="140">
        <v>25.557999999999964</v>
      </c>
      <c r="U17" s="140">
        <v>126.16400000000002</v>
      </c>
      <c r="V17" s="140">
        <v>-63.969999999999743</v>
      </c>
      <c r="W17" s="140">
        <v>174.87700000000004</v>
      </c>
      <c r="X17" s="140">
        <v>145.53400000000005</v>
      </c>
      <c r="Y17" s="140">
        <v>375.11400000000003</v>
      </c>
      <c r="Z17" s="140">
        <v>15.452000000000055</v>
      </c>
      <c r="AA17" s="140">
        <v>270.18800000000033</v>
      </c>
      <c r="AB17" s="140">
        <v>180.21099999999998</v>
      </c>
      <c r="AC17" s="140">
        <v>328.51900000000001</v>
      </c>
      <c r="AD17" s="140">
        <v>4.7160000000000366</v>
      </c>
      <c r="AE17" s="140">
        <v>261.63600000000002</v>
      </c>
      <c r="AF17" s="140">
        <v>156.88</v>
      </c>
      <c r="AG17" s="140">
        <v>412.83100000000002</v>
      </c>
      <c r="AI17" s="140">
        <f>SUM(AI12,AI16)</f>
        <v>-36.313999999999993</v>
      </c>
      <c r="AJ17" s="140">
        <f>SUM(AJ12,AJ16)</f>
        <v>-62.751308000000222</v>
      </c>
      <c r="AK17" s="140">
        <v>438.72899999999998</v>
      </c>
      <c r="AL17" s="140">
        <v>249.81000000000029</v>
      </c>
      <c r="AM17" s="140">
        <v>710.97700000000009</v>
      </c>
      <c r="AN17" s="140">
        <f t="shared" si="0"/>
        <v>783.63400000000036</v>
      </c>
    </row>
    <row r="18" spans="2:40">
      <c r="B18" s="135" t="s">
        <v>354</v>
      </c>
      <c r="C18" s="136" t="s">
        <v>336</v>
      </c>
      <c r="D18" s="136" t="s">
        <v>336</v>
      </c>
      <c r="E18" s="136" t="s">
        <v>336</v>
      </c>
      <c r="F18" s="136" t="s">
        <v>336</v>
      </c>
      <c r="G18" s="136" t="s">
        <v>336</v>
      </c>
      <c r="H18" s="136" t="s">
        <v>336</v>
      </c>
      <c r="I18" s="136" t="s">
        <v>336</v>
      </c>
      <c r="J18" s="136" t="s">
        <v>336</v>
      </c>
      <c r="K18" s="136" t="s">
        <v>336</v>
      </c>
      <c r="L18" s="136" t="s">
        <v>336</v>
      </c>
      <c r="M18" s="136" t="s">
        <v>336</v>
      </c>
      <c r="N18" s="136" t="s">
        <v>336</v>
      </c>
      <c r="O18" s="138">
        <v>-1.9220000000000002</v>
      </c>
      <c r="P18" s="138">
        <v>-0.46699999999999986</v>
      </c>
      <c r="Q18" s="138">
        <v>-1.2</v>
      </c>
      <c r="R18" s="138">
        <v>0.46799999999999997</v>
      </c>
      <c r="S18" s="138">
        <v>999.99300000000005</v>
      </c>
      <c r="T18" s="138">
        <v>0</v>
      </c>
      <c r="U18" s="138">
        <v>0</v>
      </c>
      <c r="V18" s="138">
        <v>0</v>
      </c>
      <c r="W18" s="138">
        <v>0</v>
      </c>
      <c r="X18" s="138">
        <v>0</v>
      </c>
      <c r="Y18" s="138">
        <v>0</v>
      </c>
      <c r="Z18" s="138">
        <v>0</v>
      </c>
      <c r="AA18" s="138">
        <v>0</v>
      </c>
      <c r="AB18" s="138">
        <v>0</v>
      </c>
      <c r="AC18" s="138">
        <v>0</v>
      </c>
      <c r="AD18" s="138">
        <v>1.236</v>
      </c>
      <c r="AE18" s="138">
        <v>0</v>
      </c>
      <c r="AF18" s="138">
        <v>0</v>
      </c>
      <c r="AG18" s="138">
        <v>0</v>
      </c>
      <c r="AI18" s="138">
        <v>0</v>
      </c>
      <c r="AJ18" s="138">
        <v>1930.875</v>
      </c>
      <c r="AK18" s="138">
        <v>-3.1210000000000004</v>
      </c>
      <c r="AL18" s="138">
        <v>999.99300000000005</v>
      </c>
      <c r="AM18" s="138">
        <v>0</v>
      </c>
      <c r="AN18" s="138">
        <f t="shared" si="0"/>
        <v>1.236</v>
      </c>
    </row>
    <row r="19" spans="2:40">
      <c r="B19" s="135" t="s">
        <v>347</v>
      </c>
      <c r="C19" s="136" t="s">
        <v>336</v>
      </c>
      <c r="D19" s="136" t="s">
        <v>336</v>
      </c>
      <c r="E19" s="136" t="s">
        <v>336</v>
      </c>
      <c r="F19" s="136" t="s">
        <v>336</v>
      </c>
      <c r="G19" s="136" t="s">
        <v>336</v>
      </c>
      <c r="H19" s="136" t="s">
        <v>336</v>
      </c>
      <c r="I19" s="136" t="s">
        <v>336</v>
      </c>
      <c r="J19" s="136" t="s">
        <v>336</v>
      </c>
      <c r="K19" s="136" t="s">
        <v>336</v>
      </c>
      <c r="L19" s="136" t="s">
        <v>336</v>
      </c>
      <c r="M19" s="136" t="s">
        <v>336</v>
      </c>
      <c r="N19" s="136" t="s">
        <v>336</v>
      </c>
      <c r="O19" s="138">
        <v>-6.9640000000000013</v>
      </c>
      <c r="P19" s="138">
        <v>-7.2429999999999994</v>
      </c>
      <c r="Q19" s="138">
        <v>-38.349000000000004</v>
      </c>
      <c r="R19" s="138">
        <v>-120.55599999999998</v>
      </c>
      <c r="S19" s="138">
        <v>-140.77799999999999</v>
      </c>
      <c r="T19" s="138">
        <v>-44.293000000000035</v>
      </c>
      <c r="U19" s="138">
        <v>-39.761999999999972</v>
      </c>
      <c r="V19" s="138">
        <v>-169.61700000000005</v>
      </c>
      <c r="W19" s="138">
        <v>-218.49799999999999</v>
      </c>
      <c r="X19" s="138">
        <v>-77.377999999999986</v>
      </c>
      <c r="Y19" s="138">
        <v>-212.67000000000002</v>
      </c>
      <c r="Z19" s="138">
        <v>-59.801999999999964</v>
      </c>
      <c r="AA19" s="138">
        <v>-194.262</v>
      </c>
      <c r="AB19" s="138">
        <v>-82.531999999999982</v>
      </c>
      <c r="AC19" s="138">
        <v>-50.237000000000023</v>
      </c>
      <c r="AD19" s="138">
        <v>-166.00299999999999</v>
      </c>
      <c r="AE19" s="138">
        <v>-82.646000000000001</v>
      </c>
      <c r="AF19" s="138">
        <v>-182.18799999999999</v>
      </c>
      <c r="AG19" s="138">
        <v>-99.966999999999985</v>
      </c>
      <c r="AI19" s="138">
        <v>-18.38</v>
      </c>
      <c r="AJ19" s="138">
        <v>-29.541</v>
      </c>
      <c r="AK19" s="138">
        <v>-173.11199999999999</v>
      </c>
      <c r="AL19" s="138">
        <v>-394.45000000000005</v>
      </c>
      <c r="AM19" s="138">
        <v>-568.34799999999996</v>
      </c>
      <c r="AN19" s="138">
        <f t="shared" si="0"/>
        <v>-493.03399999999999</v>
      </c>
    </row>
    <row r="20" spans="2:40">
      <c r="B20" s="135" t="s">
        <v>356</v>
      </c>
      <c r="C20" s="136" t="s">
        <v>336</v>
      </c>
      <c r="D20" s="136" t="s">
        <v>336</v>
      </c>
      <c r="E20" s="136" t="s">
        <v>336</v>
      </c>
      <c r="F20" s="136" t="s">
        <v>336</v>
      </c>
      <c r="G20" s="136" t="s">
        <v>336</v>
      </c>
      <c r="H20" s="136" t="s">
        <v>336</v>
      </c>
      <c r="I20" s="136" t="s">
        <v>336</v>
      </c>
      <c r="J20" s="136" t="s">
        <v>336</v>
      </c>
      <c r="K20" s="136" t="s">
        <v>336</v>
      </c>
      <c r="L20" s="136" t="s">
        <v>336</v>
      </c>
      <c r="M20" s="136" t="s">
        <v>336</v>
      </c>
      <c r="N20" s="136" t="s">
        <v>336</v>
      </c>
      <c r="O20" s="138">
        <v>-14.882000000000005</v>
      </c>
      <c r="P20" s="138">
        <v>2439.1639999999998</v>
      </c>
      <c r="Q20" s="138">
        <v>-40.349999999999866</v>
      </c>
      <c r="R20" s="138">
        <v>-79.162999999999869</v>
      </c>
      <c r="S20" s="138">
        <v>-21.261999999999944</v>
      </c>
      <c r="T20" s="138">
        <v>-103.65200000000002</v>
      </c>
      <c r="U20" s="138">
        <v>-173.98900000000009</v>
      </c>
      <c r="V20" s="138">
        <v>620.798</v>
      </c>
      <c r="W20" s="138">
        <v>-98.538999999999987</v>
      </c>
      <c r="X20" s="138">
        <v>-256.62200000000001</v>
      </c>
      <c r="Y20" s="138">
        <v>-5.4459999999999766</v>
      </c>
      <c r="Z20" s="138">
        <v>-18.350999999999985</v>
      </c>
      <c r="AA20" s="138">
        <v>-526.39200000000005</v>
      </c>
      <c r="AB20" s="138">
        <v>559.30800000000045</v>
      </c>
      <c r="AC20" s="138">
        <v>285.40100000000007</v>
      </c>
      <c r="AD20" s="138">
        <v>-45.059000000000239</v>
      </c>
      <c r="AE20" s="138">
        <v>-37.429000000000002</v>
      </c>
      <c r="AF20" s="138">
        <v>122.14</v>
      </c>
      <c r="AG20" s="138">
        <v>-39.091999999999999</v>
      </c>
      <c r="AI20" s="138">
        <v>272.79300000000001</v>
      </c>
      <c r="AJ20" s="138">
        <v>-145.98000000000002</v>
      </c>
      <c r="AK20" s="138">
        <v>2304.7689999999998</v>
      </c>
      <c r="AL20" s="138">
        <v>321.89499999999998</v>
      </c>
      <c r="AM20" s="138">
        <v>-378.95799999999997</v>
      </c>
      <c r="AN20" s="138">
        <f t="shared" si="0"/>
        <v>273.25800000000021</v>
      </c>
    </row>
    <row r="21" spans="2:40">
      <c r="B21" s="135" t="s">
        <v>355</v>
      </c>
      <c r="C21" s="136" t="s">
        <v>336</v>
      </c>
      <c r="D21" s="136" t="s">
        <v>336</v>
      </c>
      <c r="E21" s="136" t="s">
        <v>336</v>
      </c>
      <c r="F21" s="136" t="s">
        <v>336</v>
      </c>
      <c r="G21" s="136" t="s">
        <v>336</v>
      </c>
      <c r="H21" s="136" t="s">
        <v>336</v>
      </c>
      <c r="I21" s="136" t="s">
        <v>336</v>
      </c>
      <c r="J21" s="136" t="s">
        <v>336</v>
      </c>
      <c r="K21" s="136" t="s">
        <v>336</v>
      </c>
      <c r="L21" s="136" t="s">
        <v>336</v>
      </c>
      <c r="M21" s="136" t="s">
        <v>336</v>
      </c>
      <c r="N21" s="136" t="s">
        <v>336</v>
      </c>
      <c r="O21" s="138">
        <v>-65.198000000000135</v>
      </c>
      <c r="P21" s="138">
        <f>-3649.577+500</f>
        <v>-3149.5770000000002</v>
      </c>
      <c r="Q21" s="138">
        <v>-77.412999999999755</v>
      </c>
      <c r="R21" s="138">
        <f>-2.8359999999999+5.24</f>
        <v>2.4040000000001003</v>
      </c>
      <c r="S21" s="138">
        <v>-15.707000000000001</v>
      </c>
      <c r="T21" s="138">
        <v>-46.478000000000002</v>
      </c>
      <c r="U21" s="138">
        <v>-17.957999999999998</v>
      </c>
      <c r="V21" s="138">
        <v>-13.261999999999997</v>
      </c>
      <c r="W21" s="138">
        <v>-1.2310000000000001</v>
      </c>
      <c r="X21" s="138">
        <v>-3.6070000000000002</v>
      </c>
      <c r="Y21" s="138">
        <v>-81.796000000000006</v>
      </c>
      <c r="Z21" s="138">
        <v>-22.480000000000004</v>
      </c>
      <c r="AA21" s="138">
        <v>-5.5270000000000001</v>
      </c>
      <c r="AB21" s="138">
        <v>-5.4210000000000003</v>
      </c>
      <c r="AC21" s="138">
        <v>-22.143000000000001</v>
      </c>
      <c r="AD21" s="138">
        <v>-17.729999999999997</v>
      </c>
      <c r="AE21" s="138">
        <v>-1.5169999999999999</v>
      </c>
      <c r="AF21" s="138">
        <v>-3.18</v>
      </c>
      <c r="AG21" s="138">
        <v>-13.919</v>
      </c>
      <c r="AI21" s="138">
        <v>-220.4</v>
      </c>
      <c r="AJ21" s="138">
        <v>-496.851</v>
      </c>
      <c r="AK21" s="138">
        <v>-3795.0239999999999</v>
      </c>
      <c r="AL21" s="138">
        <v>-93.405000000000001</v>
      </c>
      <c r="AM21" s="138">
        <v>-109.114</v>
      </c>
      <c r="AN21" s="138">
        <f t="shared" si="0"/>
        <v>-50.820999999999998</v>
      </c>
    </row>
    <row r="22" spans="2:40">
      <c r="B22" s="135" t="s">
        <v>348</v>
      </c>
      <c r="C22" s="136" t="s">
        <v>336</v>
      </c>
      <c r="D22" s="136" t="s">
        <v>336</v>
      </c>
      <c r="E22" s="136" t="s">
        <v>336</v>
      </c>
      <c r="F22" s="136" t="s">
        <v>336</v>
      </c>
      <c r="G22" s="136" t="s">
        <v>336</v>
      </c>
      <c r="H22" s="136" t="s">
        <v>336</v>
      </c>
      <c r="I22" s="136" t="s">
        <v>336</v>
      </c>
      <c r="J22" s="136" t="s">
        <v>336</v>
      </c>
      <c r="K22" s="136" t="s">
        <v>336</v>
      </c>
      <c r="L22" s="136" t="s">
        <v>336</v>
      </c>
      <c r="M22" s="136" t="s">
        <v>336</v>
      </c>
      <c r="N22" s="136" t="s">
        <v>336</v>
      </c>
      <c r="O22" s="138">
        <v>0</v>
      </c>
      <c r="P22" s="138">
        <v>0</v>
      </c>
      <c r="Q22" s="138">
        <v>0</v>
      </c>
      <c r="R22" s="138">
        <v>-40.042999999999999</v>
      </c>
      <c r="S22" s="138">
        <v>-98.293999999999997</v>
      </c>
      <c r="T22" s="138">
        <v>-17.882000000000005</v>
      </c>
      <c r="U22" s="138">
        <v>-4.421999999999997</v>
      </c>
      <c r="V22" s="138">
        <v>0</v>
      </c>
      <c r="W22" s="138">
        <v>-6.9329999999999998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F22" s="138">
        <v>0</v>
      </c>
      <c r="AG22" s="138">
        <v>0</v>
      </c>
      <c r="AI22" s="138">
        <v>0</v>
      </c>
      <c r="AJ22" s="138">
        <v>-100.48699999999999</v>
      </c>
      <c r="AK22" s="138">
        <v>-40.042999999999999</v>
      </c>
      <c r="AL22" s="138">
        <v>-120.598</v>
      </c>
      <c r="AM22" s="138">
        <v>-6.9329999999999998</v>
      </c>
      <c r="AN22" s="138">
        <f t="shared" si="0"/>
        <v>0</v>
      </c>
    </row>
    <row r="23" spans="2:40">
      <c r="B23" s="135" t="s">
        <v>204</v>
      </c>
      <c r="C23" s="136" t="s">
        <v>336</v>
      </c>
      <c r="D23" s="136" t="s">
        <v>336</v>
      </c>
      <c r="E23" s="136" t="s">
        <v>336</v>
      </c>
      <c r="F23" s="136" t="s">
        <v>336</v>
      </c>
      <c r="G23" s="136" t="s">
        <v>336</v>
      </c>
      <c r="H23" s="136" t="s">
        <v>336</v>
      </c>
      <c r="I23" s="136" t="s">
        <v>336</v>
      </c>
      <c r="J23" s="136" t="s">
        <v>336</v>
      </c>
      <c r="K23" s="136" t="s">
        <v>336</v>
      </c>
      <c r="L23" s="136" t="s">
        <v>336</v>
      </c>
      <c r="M23" s="136" t="s">
        <v>336</v>
      </c>
      <c r="N23" s="136" t="s">
        <v>336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-1.9159999999999999</v>
      </c>
      <c r="W23" s="138">
        <v>0</v>
      </c>
      <c r="X23" s="138">
        <v>-80.299000000000007</v>
      </c>
      <c r="Y23" s="138">
        <v>-3.3449999999999989</v>
      </c>
      <c r="Z23" s="138">
        <v>-56.141999999999996</v>
      </c>
      <c r="AA23" s="138">
        <v>0</v>
      </c>
      <c r="AB23" s="138">
        <v>0</v>
      </c>
      <c r="AC23" s="138">
        <v>-246.41300000000001</v>
      </c>
      <c r="AD23" s="138">
        <v>-0.34999999999999432</v>
      </c>
      <c r="AE23" s="138">
        <v>-0.104</v>
      </c>
      <c r="AF23" s="138">
        <v>-41.295999999999999</v>
      </c>
      <c r="AG23" s="138">
        <v>-27.669999999999995</v>
      </c>
      <c r="AI23" s="138">
        <v>-0.5</v>
      </c>
      <c r="AJ23" s="138">
        <v>0</v>
      </c>
      <c r="AK23" s="138">
        <v>0</v>
      </c>
      <c r="AL23" s="138">
        <v>-1.9159999999999999</v>
      </c>
      <c r="AM23" s="138">
        <v>-139.786</v>
      </c>
      <c r="AN23" s="138">
        <f t="shared" si="0"/>
        <v>-246.76300000000001</v>
      </c>
    </row>
    <row r="24" spans="2:40">
      <c r="B24" s="141" t="s">
        <v>337</v>
      </c>
      <c r="C24" s="136" t="s">
        <v>336</v>
      </c>
      <c r="D24" s="136" t="s">
        <v>336</v>
      </c>
      <c r="E24" s="136" t="s">
        <v>336</v>
      </c>
      <c r="F24" s="136" t="s">
        <v>336</v>
      </c>
      <c r="G24" s="136" t="s">
        <v>336</v>
      </c>
      <c r="H24" s="136" t="s">
        <v>336</v>
      </c>
      <c r="I24" s="136" t="s">
        <v>336</v>
      </c>
      <c r="J24" s="136" t="s">
        <v>336</v>
      </c>
      <c r="K24" s="136" t="s">
        <v>336</v>
      </c>
      <c r="L24" s="136" t="s">
        <v>336</v>
      </c>
      <c r="M24" s="136" t="s">
        <v>336</v>
      </c>
      <c r="N24" s="136" t="s">
        <v>336</v>
      </c>
      <c r="O24" s="142">
        <v>-88.96600000000015</v>
      </c>
      <c r="P24" s="142">
        <v>-718.1230000000005</v>
      </c>
      <c r="Q24" s="142">
        <v>-157.31199999999961</v>
      </c>
      <c r="R24" s="142">
        <v>-236.88999999999976</v>
      </c>
      <c r="S24" s="142">
        <v>723.95200000000011</v>
      </c>
      <c r="T24" s="142">
        <v>-212.30500000000006</v>
      </c>
      <c r="U24" s="142">
        <v>-236.13100000000006</v>
      </c>
      <c r="V24" s="142">
        <v>436.00299999999993</v>
      </c>
      <c r="W24" s="142">
        <v>-325.20099999999996</v>
      </c>
      <c r="X24" s="142">
        <v>-417.90600000000006</v>
      </c>
      <c r="Y24" s="142">
        <v>-303.25699999999995</v>
      </c>
      <c r="Z24" s="142">
        <v>-156.77499999999995</v>
      </c>
      <c r="AA24" s="142">
        <f>SUM(AA18:AA23)</f>
        <v>-726.18100000000004</v>
      </c>
      <c r="AB24" s="142">
        <f t="shared" ref="AB24:AD24" si="1">SUM(AB18:AB23)</f>
        <v>471.35500000000047</v>
      </c>
      <c r="AC24" s="142">
        <f t="shared" si="1"/>
        <v>-33.391999999999967</v>
      </c>
      <c r="AD24" s="142">
        <f t="shared" si="1"/>
        <v>-227.90600000000023</v>
      </c>
      <c r="AE24" s="142">
        <v>-121.696</v>
      </c>
      <c r="AF24" s="142">
        <f>SUM(AF18:AF23)</f>
        <v>-104.52399999999999</v>
      </c>
      <c r="AG24" s="142">
        <v>-180.648</v>
      </c>
      <c r="AI24" s="142">
        <f>SUM(AI18:AI23)</f>
        <v>33.513000000000005</v>
      </c>
      <c r="AJ24" s="142">
        <f>SUM(AJ18:AJ23)</f>
        <v>1158.0160000000001</v>
      </c>
      <c r="AK24" s="142">
        <v>-1201.2910000000002</v>
      </c>
      <c r="AL24" s="142">
        <v>711.51900000000001</v>
      </c>
      <c r="AM24" s="142">
        <v>-1203.1389999999999</v>
      </c>
      <c r="AN24" s="142">
        <f t="shared" si="0"/>
        <v>-516.1239999999998</v>
      </c>
    </row>
    <row r="25" spans="2:40">
      <c r="B25" s="139" t="s">
        <v>349</v>
      </c>
      <c r="C25" s="133" t="s">
        <v>336</v>
      </c>
      <c r="D25" s="133" t="s">
        <v>336</v>
      </c>
      <c r="E25" s="133" t="s">
        <v>336</v>
      </c>
      <c r="F25" s="133" t="s">
        <v>336</v>
      </c>
      <c r="G25" s="133" t="s">
        <v>336</v>
      </c>
      <c r="H25" s="133" t="s">
        <v>336</v>
      </c>
      <c r="I25" s="133" t="s">
        <v>336</v>
      </c>
      <c r="J25" s="133" t="s">
        <v>336</v>
      </c>
      <c r="K25" s="133" t="s">
        <v>336</v>
      </c>
      <c r="L25" s="133" t="s">
        <v>336</v>
      </c>
      <c r="M25" s="133" t="s">
        <v>336</v>
      </c>
      <c r="N25" s="133" t="s">
        <v>336</v>
      </c>
      <c r="O25" s="140">
        <v>-54.466000000000165</v>
      </c>
      <c r="P25" s="140">
        <v>-585.36700000000053</v>
      </c>
      <c r="Q25" s="140">
        <v>121.45100000000042</v>
      </c>
      <c r="R25" s="140">
        <v>-244.17999999999972</v>
      </c>
      <c r="S25" s="140">
        <v>886.01</v>
      </c>
      <c r="T25" s="140">
        <v>-186.7470000000001</v>
      </c>
      <c r="U25" s="140">
        <v>-109.96700000000004</v>
      </c>
      <c r="V25" s="140">
        <v>372.03300000000019</v>
      </c>
      <c r="W25" s="140">
        <v>-150.32399999999993</v>
      </c>
      <c r="X25" s="140">
        <v>-272.37200000000001</v>
      </c>
      <c r="Y25" s="140">
        <v>71.857000000000085</v>
      </c>
      <c r="Z25" s="140">
        <v>-141.32299999999989</v>
      </c>
      <c r="AA25" s="140">
        <f>SUM(AA17,AA24)</f>
        <v>-455.99299999999971</v>
      </c>
      <c r="AB25" s="140">
        <f t="shared" ref="AB25:AD25" si="2">SUM(AB17,AB24)</f>
        <v>651.56600000000049</v>
      </c>
      <c r="AC25" s="140">
        <f t="shared" si="2"/>
        <v>295.12700000000007</v>
      </c>
      <c r="AD25" s="140">
        <f t="shared" si="2"/>
        <v>-223.1900000000002</v>
      </c>
      <c r="AE25" s="140">
        <v>139.94</v>
      </c>
      <c r="AF25" s="140">
        <f>+AF17+AF24</f>
        <v>52.356000000000009</v>
      </c>
      <c r="AG25" s="140">
        <v>232.18300000000002</v>
      </c>
      <c r="AI25" s="140">
        <f>SUM(AI17,AI24)</f>
        <v>-2.8009999999999877</v>
      </c>
      <c r="AJ25" s="140">
        <f>SUM(AJ17,AJ24)</f>
        <v>1095.2646919999997</v>
      </c>
      <c r="AK25" s="140">
        <v>-762.56200000000013</v>
      </c>
      <c r="AL25" s="140">
        <v>961.32900000000029</v>
      </c>
      <c r="AM25" s="140">
        <v>-492.16199999999981</v>
      </c>
      <c r="AN25" s="140">
        <f t="shared" si="0"/>
        <v>267.51000000000067</v>
      </c>
    </row>
    <row r="26" spans="2:40">
      <c r="B26" s="135" t="s">
        <v>350</v>
      </c>
      <c r="C26" s="136" t="s">
        <v>336</v>
      </c>
      <c r="D26" s="136" t="s">
        <v>336</v>
      </c>
      <c r="E26" s="136" t="s">
        <v>336</v>
      </c>
      <c r="F26" s="136" t="s">
        <v>336</v>
      </c>
      <c r="G26" s="136" t="s">
        <v>336</v>
      </c>
      <c r="H26" s="136" t="s">
        <v>336</v>
      </c>
      <c r="I26" s="136" t="s">
        <v>336</v>
      </c>
      <c r="J26" s="136" t="s">
        <v>336</v>
      </c>
      <c r="K26" s="136" t="s">
        <v>336</v>
      </c>
      <c r="L26" s="136" t="s">
        <v>336</v>
      </c>
      <c r="M26" s="136" t="s">
        <v>336</v>
      </c>
      <c r="N26" s="136" t="s">
        <v>336</v>
      </c>
      <c r="O26" s="138">
        <v>1277.854</v>
      </c>
      <c r="P26" s="138">
        <v>1223.3889999999999</v>
      </c>
      <c r="Q26" s="138">
        <v>638.02099999999996</v>
      </c>
      <c r="R26" s="138">
        <v>759.471</v>
      </c>
      <c r="S26" s="138">
        <v>515.30099999999993</v>
      </c>
      <c r="T26" s="138">
        <v>1401.3109999999999</v>
      </c>
      <c r="U26" s="138">
        <v>1214.567</v>
      </c>
      <c r="V26" s="138">
        <v>1104.597</v>
      </c>
      <c r="W26" s="138">
        <v>1476.6299999999999</v>
      </c>
      <c r="X26" s="138">
        <v>1326.306</v>
      </c>
      <c r="Y26" s="138">
        <v>1053.934</v>
      </c>
      <c r="Z26" s="138">
        <v>1125.7909999999999</v>
      </c>
      <c r="AA26" s="138">
        <v>984.46799999999985</v>
      </c>
      <c r="AB26" s="138">
        <v>528.47500000000002</v>
      </c>
      <c r="AC26" s="138">
        <v>1180.0409999999999</v>
      </c>
      <c r="AD26" s="138">
        <v>1475.1680000000001</v>
      </c>
      <c r="AE26" s="138">
        <v>1251.9801854300013</v>
      </c>
      <c r="AF26" s="138">
        <f>+AE27</f>
        <v>1391.9211666800009</v>
      </c>
      <c r="AG26" s="138">
        <v>1444.2795459900012</v>
      </c>
      <c r="AI26" s="138">
        <v>185.4</v>
      </c>
      <c r="AJ26" s="138">
        <v>182.59399999999999</v>
      </c>
      <c r="AK26" s="138">
        <v>1277.854</v>
      </c>
      <c r="AL26" s="138">
        <v>515.30099999999993</v>
      </c>
      <c r="AM26" s="138">
        <v>1476.6299999999999</v>
      </c>
      <c r="AN26" s="138">
        <f>Z27</f>
        <v>984.46799999999985</v>
      </c>
    </row>
    <row r="27" spans="2:40">
      <c r="B27" s="135" t="s">
        <v>351</v>
      </c>
      <c r="C27" s="136" t="s">
        <v>336</v>
      </c>
      <c r="D27" s="136" t="s">
        <v>336</v>
      </c>
      <c r="E27" s="136" t="s">
        <v>336</v>
      </c>
      <c r="F27" s="136" t="s">
        <v>336</v>
      </c>
      <c r="G27" s="136" t="s">
        <v>336</v>
      </c>
      <c r="H27" s="136" t="s">
        <v>336</v>
      </c>
      <c r="I27" s="136" t="s">
        <v>336</v>
      </c>
      <c r="J27" s="136" t="s">
        <v>336</v>
      </c>
      <c r="K27" s="136" t="s">
        <v>336</v>
      </c>
      <c r="L27" s="136" t="s">
        <v>336</v>
      </c>
      <c r="M27" s="136" t="s">
        <v>336</v>
      </c>
      <c r="N27" s="136" t="s">
        <v>336</v>
      </c>
      <c r="O27" s="137">
        <v>1223.3889999999999</v>
      </c>
      <c r="P27" s="137">
        <v>638.02099999999996</v>
      </c>
      <c r="Q27" s="137">
        <v>759.471</v>
      </c>
      <c r="R27" s="137">
        <v>515.30099999999993</v>
      </c>
      <c r="S27" s="137">
        <v>1401.3109999999999</v>
      </c>
      <c r="T27" s="137">
        <v>1214.567</v>
      </c>
      <c r="U27" s="137">
        <v>1104.597</v>
      </c>
      <c r="V27" s="137">
        <v>1476.6299999999999</v>
      </c>
      <c r="W27" s="137">
        <v>1326.306</v>
      </c>
      <c r="X27" s="137">
        <v>1053.934</v>
      </c>
      <c r="Y27" s="137">
        <v>1125.7909999999999</v>
      </c>
      <c r="Z27" s="137">
        <v>984.46799999999985</v>
      </c>
      <c r="AA27" s="137">
        <v>528.47500000000002</v>
      </c>
      <c r="AB27" s="137">
        <v>1180.0409999999999</v>
      </c>
      <c r="AC27" s="137">
        <v>1475.115</v>
      </c>
      <c r="AD27" s="137">
        <v>1252</v>
      </c>
      <c r="AE27" s="137">
        <v>1391.9211666800009</v>
      </c>
      <c r="AF27" s="137">
        <v>1444.2795459900012</v>
      </c>
      <c r="AG27" s="137">
        <v>1676.463</v>
      </c>
      <c r="AI27" s="137">
        <v>182.59399999999999</v>
      </c>
      <c r="AJ27" s="137">
        <v>1277.854</v>
      </c>
      <c r="AK27" s="137">
        <v>515.30099999999993</v>
      </c>
      <c r="AL27" s="137">
        <v>1476.6299999999999</v>
      </c>
      <c r="AM27" s="137">
        <v>984.46799999999985</v>
      </c>
      <c r="AN27" s="137">
        <f>AD27</f>
        <v>1252</v>
      </c>
    </row>
    <row r="28" spans="2:40" ht="15" customHeight="1">
      <c r="AD28" s="120"/>
      <c r="AE28" s="120"/>
      <c r="AF28" s="120"/>
      <c r="AG28" s="120"/>
      <c r="AI28" s="120"/>
      <c r="AJ28" s="120"/>
      <c r="AN28" s="120"/>
    </row>
    <row r="29" spans="2:40" ht="15" customHeight="1">
      <c r="AA29" s="120"/>
      <c r="AB29" s="120"/>
      <c r="AC29" s="120"/>
      <c r="AD29" s="120"/>
      <c r="AE29" s="120"/>
      <c r="AF29" s="120"/>
      <c r="AG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G19"/>
  <sheetViews>
    <sheetView showGridLines="0" zoomScale="90" zoomScaleNormal="90" workbookViewId="0">
      <pane xSplit="2" ySplit="4" topLeftCell="S5" activePane="bottomRight" state="frozen"/>
      <selection activeCell="B1" sqref="B1"/>
      <selection pane="topRight" activeCell="B1" sqref="B1"/>
      <selection pane="bottomLeft" activeCell="B1" sqref="B1"/>
      <selection pane="bottomRight" activeCell="AG5" sqref="AG5:AG13"/>
    </sheetView>
  </sheetViews>
  <sheetFormatPr defaultColWidth="9.140625" defaultRowHeight="15" customHeight="1" outlineLevelCol="1"/>
  <cols>
    <col min="1" max="1" width="1.7109375" customWidth="1"/>
    <col min="2" max="2" width="40.7109375" customWidth="1"/>
    <col min="3" max="14" width="12.7109375" hidden="1" customWidth="1" outlineLevel="1"/>
    <col min="15" max="15" width="12.7109375" customWidth="1" collapsed="1"/>
    <col min="16" max="25" width="12.7109375" customWidth="1"/>
    <col min="27" max="27" width="12.7109375" customWidth="1"/>
  </cols>
  <sheetData>
    <row r="1" spans="1:33" ht="18.75">
      <c r="B1" s="350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>
      <c r="B2" s="211" t="s">
        <v>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5" customHeight="1">
      <c r="A4" s="2"/>
      <c r="B4" s="331" t="s">
        <v>406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58" t="s">
        <v>416</v>
      </c>
      <c r="AG4" s="58" t="s">
        <v>417</v>
      </c>
    </row>
    <row r="5" spans="1:33" ht="15" customHeight="1">
      <c r="A5" s="2"/>
      <c r="B5" s="341" t="s">
        <v>282</v>
      </c>
      <c r="C5" s="121" t="s">
        <v>336</v>
      </c>
      <c r="D5" s="121" t="s">
        <v>336</v>
      </c>
      <c r="E5" s="121" t="s">
        <v>336</v>
      </c>
      <c r="F5" s="121" t="s">
        <v>336</v>
      </c>
      <c r="G5" s="121" t="s">
        <v>336</v>
      </c>
      <c r="H5" s="121" t="s">
        <v>336</v>
      </c>
      <c r="I5" s="121" t="s">
        <v>336</v>
      </c>
      <c r="J5" s="121" t="s">
        <v>336</v>
      </c>
      <c r="K5" s="121" t="s">
        <v>336</v>
      </c>
      <c r="L5" s="121" t="s">
        <v>336</v>
      </c>
      <c r="M5" s="121" t="s">
        <v>336</v>
      </c>
      <c r="N5" s="121" t="s">
        <v>336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  <c r="AF5" s="375">
        <v>925.39859993000084</v>
      </c>
      <c r="AG5" s="375">
        <v>900.15507673669129</v>
      </c>
    </row>
    <row r="6" spans="1:33" ht="15" customHeight="1">
      <c r="A6" s="2"/>
      <c r="B6" s="37" t="s">
        <v>103</v>
      </c>
      <c r="C6" s="122" t="s">
        <v>336</v>
      </c>
      <c r="D6" s="122" t="s">
        <v>336</v>
      </c>
      <c r="E6" s="122" t="s">
        <v>336</v>
      </c>
      <c r="F6" s="122" t="s">
        <v>336</v>
      </c>
      <c r="G6" s="122" t="s">
        <v>336</v>
      </c>
      <c r="H6" s="122" t="s">
        <v>336</v>
      </c>
      <c r="I6" s="122" t="s">
        <v>336</v>
      </c>
      <c r="J6" s="122" t="s">
        <v>336</v>
      </c>
      <c r="K6" s="122" t="s">
        <v>336</v>
      </c>
      <c r="L6" s="122" t="s">
        <v>336</v>
      </c>
      <c r="M6" s="122" t="s">
        <v>336</v>
      </c>
      <c r="N6" s="122" t="s">
        <v>336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IFRS'!AL5</f>
        <v>3801.37850286</v>
      </c>
      <c r="AE6" s="122">
        <v>3851.6026744999995</v>
      </c>
      <c r="AF6" s="376">
        <v>3879.9404395000051</v>
      </c>
      <c r="AG6" s="376">
        <v>3947.5770212243656</v>
      </c>
    </row>
    <row r="7" spans="1:33" ht="15" customHeight="1">
      <c r="A7" s="201"/>
      <c r="B7" s="342" t="s">
        <v>182</v>
      </c>
      <c r="C7" s="204" t="s">
        <v>336</v>
      </c>
      <c r="D7" s="204" t="s">
        <v>336</v>
      </c>
      <c r="E7" s="204" t="s">
        <v>336</v>
      </c>
      <c r="F7" s="204" t="s">
        <v>336</v>
      </c>
      <c r="G7" s="204" t="s">
        <v>336</v>
      </c>
      <c r="H7" s="204" t="s">
        <v>336</v>
      </c>
      <c r="I7" s="204" t="s">
        <v>336</v>
      </c>
      <c r="J7" s="204" t="s">
        <v>336</v>
      </c>
      <c r="K7" s="204" t="s">
        <v>336</v>
      </c>
      <c r="L7" s="204" t="s">
        <v>336</v>
      </c>
      <c r="M7" s="204" t="s">
        <v>336</v>
      </c>
      <c r="N7" s="204" t="s">
        <v>336</v>
      </c>
      <c r="O7" s="203">
        <v>97.618382010809469</v>
      </c>
      <c r="P7" s="203">
        <v>140.7618476809817</v>
      </c>
      <c r="Q7" s="203">
        <v>114.42421414446977</v>
      </c>
      <c r="R7" s="203">
        <v>89.625851187293094</v>
      </c>
      <c r="S7" s="203">
        <v>83.59022364929335</v>
      </c>
      <c r="T7" s="203">
        <v>80.927328654675776</v>
      </c>
      <c r="U7" s="203">
        <v>87.082957734086094</v>
      </c>
      <c r="V7" s="203">
        <v>85.784070739398061</v>
      </c>
      <c r="W7" s="203">
        <v>94.432765509356216</v>
      </c>
      <c r="X7" s="203">
        <v>86.628458168981879</v>
      </c>
      <c r="Y7" s="203">
        <v>73.754905929646</v>
      </c>
      <c r="Z7" s="203">
        <v>73.922316977174262</v>
      </c>
      <c r="AA7" s="203">
        <v>85.548455443604396</v>
      </c>
      <c r="AB7" s="203">
        <v>85.801565725145622</v>
      </c>
      <c r="AC7" s="203">
        <v>84.214703214691809</v>
      </c>
      <c r="AD7" s="203">
        <f>IFERROR(AD5/AD6*360,0)</f>
        <v>79.253007763719509</v>
      </c>
      <c r="AE7" s="203">
        <v>86.188183836665914</v>
      </c>
      <c r="AF7" s="377">
        <v>85.863043819747759</v>
      </c>
      <c r="AG7" s="377">
        <v>82.089804931709963</v>
      </c>
    </row>
    <row r="8" spans="1:33" ht="15" customHeight="1">
      <c r="A8" s="2"/>
      <c r="B8" s="37" t="s">
        <v>279</v>
      </c>
      <c r="C8" s="121" t="s">
        <v>336</v>
      </c>
      <c r="D8" s="121" t="s">
        <v>336</v>
      </c>
      <c r="E8" s="121" t="s">
        <v>336</v>
      </c>
      <c r="F8" s="121" t="s">
        <v>336</v>
      </c>
      <c r="G8" s="121" t="s">
        <v>336</v>
      </c>
      <c r="H8" s="121" t="s">
        <v>336</v>
      </c>
      <c r="I8" s="121" t="s">
        <v>336</v>
      </c>
      <c r="J8" s="121" t="s">
        <v>336</v>
      </c>
      <c r="K8" s="121" t="s">
        <v>336</v>
      </c>
      <c r="L8" s="121" t="s">
        <v>336</v>
      </c>
      <c r="M8" s="121" t="s">
        <v>336</v>
      </c>
      <c r="N8" s="121" t="s">
        <v>336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  <c r="AF8" s="375">
        <v>808.31875754000089</v>
      </c>
      <c r="AG8" s="375">
        <v>773.80614555669126</v>
      </c>
    </row>
    <row r="9" spans="1:33" ht="15" customHeight="1">
      <c r="A9" s="2"/>
      <c r="B9" s="37" t="s">
        <v>256</v>
      </c>
      <c r="C9" s="121" t="s">
        <v>336</v>
      </c>
      <c r="D9" s="121" t="s">
        <v>336</v>
      </c>
      <c r="E9" s="121" t="s">
        <v>336</v>
      </c>
      <c r="F9" s="121" t="s">
        <v>336</v>
      </c>
      <c r="G9" s="121" t="s">
        <v>336</v>
      </c>
      <c r="H9" s="121" t="s">
        <v>336</v>
      </c>
      <c r="I9" s="121" t="s">
        <v>336</v>
      </c>
      <c r="J9" s="121" t="s">
        <v>336</v>
      </c>
      <c r="K9" s="121" t="s">
        <v>336</v>
      </c>
      <c r="L9" s="121" t="s">
        <v>336</v>
      </c>
      <c r="M9" s="121" t="s">
        <v>336</v>
      </c>
      <c r="N9" s="121" t="s">
        <v>336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  <c r="AF9" s="375">
        <v>3708.62754454381</v>
      </c>
      <c r="AG9" s="375">
        <v>3765.2211065799997</v>
      </c>
    </row>
    <row r="10" spans="1:33">
      <c r="A10" s="201"/>
      <c r="B10" s="342" t="s">
        <v>408</v>
      </c>
      <c r="C10" s="204" t="s">
        <v>336</v>
      </c>
      <c r="D10" s="204" t="s">
        <v>336</v>
      </c>
      <c r="E10" s="204" t="s">
        <v>336</v>
      </c>
      <c r="F10" s="204" t="s">
        <v>336</v>
      </c>
      <c r="G10" s="204" t="s">
        <v>336</v>
      </c>
      <c r="H10" s="204" t="s">
        <v>336</v>
      </c>
      <c r="I10" s="204" t="s">
        <v>336</v>
      </c>
      <c r="J10" s="204" t="s">
        <v>336</v>
      </c>
      <c r="K10" s="204" t="s">
        <v>336</v>
      </c>
      <c r="L10" s="204" t="s">
        <v>336</v>
      </c>
      <c r="M10" s="204" t="s">
        <v>336</v>
      </c>
      <c r="N10" s="204" t="s">
        <v>336</v>
      </c>
      <c r="O10" s="203">
        <v>92.262939933382199</v>
      </c>
      <c r="P10" s="203">
        <v>123.88479490200923</v>
      </c>
      <c r="Q10" s="203">
        <v>101.50123754256039</v>
      </c>
      <c r="R10" s="203">
        <v>75.611215579607929</v>
      </c>
      <c r="S10" s="203">
        <v>61.194433566561266</v>
      </c>
      <c r="T10" s="203">
        <v>72.20957099384097</v>
      </c>
      <c r="U10" s="203">
        <v>78.731960129338617</v>
      </c>
      <c r="V10" s="203">
        <v>72.939706665925769</v>
      </c>
      <c r="W10" s="203">
        <v>84.558005210518957</v>
      </c>
      <c r="X10" s="203">
        <v>75.891320096834718</v>
      </c>
      <c r="Y10" s="203">
        <v>59.894974433611033</v>
      </c>
      <c r="Z10" s="203">
        <v>59.236142442480478</v>
      </c>
      <c r="AA10" s="203">
        <v>83.828072776248121</v>
      </c>
      <c r="AB10" s="203">
        <v>77.930926786409614</v>
      </c>
      <c r="AC10" s="203">
        <v>76.511014329613332</v>
      </c>
      <c r="AD10" s="203">
        <f>IFERROR(AD8/AD9*360,0)</f>
        <v>72.24605158000216</v>
      </c>
      <c r="AE10" s="203">
        <v>78.876651994055763</v>
      </c>
      <c r="AF10" s="377">
        <v>78.464269927163841</v>
      </c>
      <c r="AG10" s="377">
        <v>73.985087333539852</v>
      </c>
    </row>
    <row r="11" spans="1:33" ht="15" customHeight="1">
      <c r="A11" s="2"/>
      <c r="B11" s="37" t="s">
        <v>278</v>
      </c>
      <c r="C11" s="121" t="s">
        <v>336</v>
      </c>
      <c r="D11" s="121" t="s">
        <v>336</v>
      </c>
      <c r="E11" s="121" t="s">
        <v>336</v>
      </c>
      <c r="F11" s="121" t="s">
        <v>336</v>
      </c>
      <c r="G11" s="121" t="s">
        <v>336</v>
      </c>
      <c r="H11" s="121" t="s">
        <v>336</v>
      </c>
      <c r="I11" s="121" t="s">
        <v>336</v>
      </c>
      <c r="J11" s="121" t="s">
        <v>336</v>
      </c>
      <c r="K11" s="121" t="s">
        <v>336</v>
      </c>
      <c r="L11" s="121" t="s">
        <v>336</v>
      </c>
      <c r="M11" s="121" t="s">
        <v>336</v>
      </c>
      <c r="N11" s="121" t="s">
        <v>336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  <c r="AF11" s="375">
        <v>117.07984239</v>
      </c>
      <c r="AG11" s="375">
        <v>126.34893117999999</v>
      </c>
    </row>
    <row r="12" spans="1:33" ht="15" customHeight="1">
      <c r="A12" s="2"/>
      <c r="B12" s="37" t="s">
        <v>255</v>
      </c>
      <c r="C12" s="121" t="s">
        <v>336</v>
      </c>
      <c r="D12" s="121" t="s">
        <v>336</v>
      </c>
      <c r="E12" s="121" t="s">
        <v>336</v>
      </c>
      <c r="F12" s="121" t="s">
        <v>336</v>
      </c>
      <c r="G12" s="121" t="s">
        <v>336</v>
      </c>
      <c r="H12" s="121" t="s">
        <v>336</v>
      </c>
      <c r="I12" s="121" t="s">
        <v>336</v>
      </c>
      <c r="J12" s="121" t="s">
        <v>336</v>
      </c>
      <c r="K12" s="121" t="s">
        <v>336</v>
      </c>
      <c r="L12" s="121" t="s">
        <v>336</v>
      </c>
      <c r="M12" s="121" t="s">
        <v>336</v>
      </c>
      <c r="N12" s="121" t="s">
        <v>336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  <c r="AF12" s="375">
        <v>171.31289495619501</v>
      </c>
      <c r="AG12" s="375">
        <v>182.35591464436601</v>
      </c>
    </row>
    <row r="13" spans="1:33" ht="15" customHeight="1">
      <c r="A13" s="201"/>
      <c r="B13" s="342" t="s">
        <v>184</v>
      </c>
      <c r="C13" s="204" t="s">
        <v>336</v>
      </c>
      <c r="D13" s="204" t="s">
        <v>336</v>
      </c>
      <c r="E13" s="204" t="s">
        <v>336</v>
      </c>
      <c r="F13" s="204" t="s">
        <v>336</v>
      </c>
      <c r="G13" s="204" t="s">
        <v>336</v>
      </c>
      <c r="H13" s="204" t="s">
        <v>336</v>
      </c>
      <c r="I13" s="204" t="s">
        <v>336</v>
      </c>
      <c r="J13" s="204" t="s">
        <v>336</v>
      </c>
      <c r="K13" s="204" t="s">
        <v>336</v>
      </c>
      <c r="L13" s="204" t="s">
        <v>336</v>
      </c>
      <c r="M13" s="204" t="s">
        <v>336</v>
      </c>
      <c r="N13" s="204" t="s">
        <v>336</v>
      </c>
      <c r="O13" s="203">
        <v>88.61480204072808</v>
      </c>
      <c r="P13" s="203">
        <v>155.70305470035191</v>
      </c>
      <c r="Q13" s="203">
        <v>187.12430006667299</v>
      </c>
      <c r="R13" s="203">
        <v>182.07746666023922</v>
      </c>
      <c r="S13" s="203">
        <v>143.79546904527842</v>
      </c>
      <c r="T13" s="203">
        <v>158.31957875853453</v>
      </c>
      <c r="U13" s="203">
        <v>152.2762392914176</v>
      </c>
      <c r="V13" s="203">
        <v>216.73252721097552</v>
      </c>
      <c r="W13" s="203">
        <v>173.45983399205809</v>
      </c>
      <c r="X13" s="203">
        <v>191.84630516013519</v>
      </c>
      <c r="Y13" s="203">
        <v>231.15251550213509</v>
      </c>
      <c r="Z13" s="203">
        <v>218.06265779578229</v>
      </c>
      <c r="AA13" s="203">
        <v>249.45382670779239</v>
      </c>
      <c r="AB13" s="203">
        <v>269.9124876574856</v>
      </c>
      <c r="AC13" s="203">
        <v>260.99956435941408</v>
      </c>
      <c r="AD13" s="203">
        <f>IFERROR(AD11/AD12*360,0)</f>
        <v>222.33156370801788</v>
      </c>
      <c r="AE13" s="203">
        <v>237.35416155877763</v>
      </c>
      <c r="AF13" s="377">
        <v>246.03368748848416</v>
      </c>
      <c r="AG13" s="377">
        <v>249.43317749526753</v>
      </c>
    </row>
    <row r="14" spans="1:33">
      <c r="A14" s="2"/>
      <c r="B14" s="37" t="s">
        <v>302</v>
      </c>
      <c r="C14" s="122" t="s">
        <v>336</v>
      </c>
      <c r="D14" s="122" t="s">
        <v>336</v>
      </c>
      <c r="E14" s="122" t="s">
        <v>336</v>
      </c>
      <c r="F14" s="122" t="s">
        <v>336</v>
      </c>
      <c r="G14" s="122" t="s">
        <v>336</v>
      </c>
      <c r="H14" s="122" t="s">
        <v>336</v>
      </c>
      <c r="I14" s="122" t="s">
        <v>336</v>
      </c>
      <c r="J14" s="122" t="s">
        <v>336</v>
      </c>
      <c r="K14" s="122" t="s">
        <v>336</v>
      </c>
      <c r="L14" s="122" t="s">
        <v>336</v>
      </c>
      <c r="M14" s="122" t="s">
        <v>336</v>
      </c>
      <c r="N14" s="122" t="s">
        <v>336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  <c r="AF14" s="125"/>
      <c r="AG14" s="125"/>
    </row>
    <row r="15" spans="1:33">
      <c r="A15" s="2"/>
      <c r="B15" s="37" t="s">
        <v>257</v>
      </c>
      <c r="C15" s="121" t="s">
        <v>336</v>
      </c>
      <c r="D15" s="121" t="s">
        <v>336</v>
      </c>
      <c r="E15" s="121" t="s">
        <v>336</v>
      </c>
      <c r="F15" s="121" t="s">
        <v>336</v>
      </c>
      <c r="G15" s="121" t="s">
        <v>336</v>
      </c>
      <c r="H15" s="121" t="s">
        <v>336</v>
      </c>
      <c r="I15" s="121" t="s">
        <v>336</v>
      </c>
      <c r="J15" s="121" t="s">
        <v>336</v>
      </c>
      <c r="K15" s="121" t="s">
        <v>336</v>
      </c>
      <c r="L15" s="121" t="s">
        <v>336</v>
      </c>
      <c r="M15" s="121" t="s">
        <v>336</v>
      </c>
      <c r="N15" s="121" t="s">
        <v>336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  <c r="AF15" s="125"/>
      <c r="AG15" s="125"/>
    </row>
    <row r="16" spans="1:33">
      <c r="A16" s="201"/>
      <c r="B16" s="342" t="s">
        <v>303</v>
      </c>
      <c r="C16" s="204" t="s">
        <v>336</v>
      </c>
      <c r="D16" s="204" t="s">
        <v>336</v>
      </c>
      <c r="E16" s="204" t="s">
        <v>336</v>
      </c>
      <c r="F16" s="204" t="s">
        <v>336</v>
      </c>
      <c r="G16" s="204" t="s">
        <v>336</v>
      </c>
      <c r="H16" s="204" t="s">
        <v>336</v>
      </c>
      <c r="I16" s="204" t="s">
        <v>336</v>
      </c>
      <c r="J16" s="204" t="s">
        <v>336</v>
      </c>
      <c r="K16" s="204" t="s">
        <v>336</v>
      </c>
      <c r="L16" s="204" t="s">
        <v>336</v>
      </c>
      <c r="M16" s="204" t="s">
        <v>336</v>
      </c>
      <c r="N16" s="204" t="s">
        <v>336</v>
      </c>
      <c r="O16" s="203">
        <v>188.00320642713353</v>
      </c>
      <c r="P16" s="203">
        <v>354.83289927109462</v>
      </c>
      <c r="Q16" s="203">
        <v>210.01443237160223</v>
      </c>
      <c r="R16" s="203">
        <v>177.45358735058986</v>
      </c>
      <c r="S16" s="203">
        <v>135.29328964085846</v>
      </c>
      <c r="T16" s="203">
        <v>117.99067633288</v>
      </c>
      <c r="U16" s="203">
        <v>131.72789674211987</v>
      </c>
      <c r="V16" s="203">
        <v>153.86966165566068</v>
      </c>
      <c r="W16" s="203">
        <v>174.61497950744607</v>
      </c>
      <c r="X16" s="203">
        <v>165.59279706069873</v>
      </c>
      <c r="Y16" s="203">
        <v>179.4785826520237</v>
      </c>
      <c r="Z16" s="203">
        <v>207.12840325251929</v>
      </c>
      <c r="AA16" s="202"/>
      <c r="AB16" s="202"/>
      <c r="AC16" s="202"/>
      <c r="AD16" s="202"/>
      <c r="AE16" s="202"/>
      <c r="AF16" s="202"/>
      <c r="AG16" s="202"/>
    </row>
    <row r="17" spans="1:33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4"/>
      <c r="Z17" s="12"/>
      <c r="AA17" s="214"/>
      <c r="AB17" s="12"/>
      <c r="AC17" s="12"/>
      <c r="AD17" s="12"/>
      <c r="AE17" s="12"/>
      <c r="AF17" s="12"/>
      <c r="AG17" s="12"/>
    </row>
    <row r="18" spans="1:33">
      <c r="A18" s="2"/>
      <c r="B18" s="79" t="s">
        <v>407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  <c r="AF18" s="1"/>
      <c r="AG18" s="1"/>
    </row>
    <row r="19" spans="1:33">
      <c r="A19" s="2"/>
      <c r="B19" s="290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  <c r="AF19" s="12"/>
      <c r="AG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N13"/>
  <sheetViews>
    <sheetView showGridLines="0" zoomScale="90" zoomScaleNormal="90" workbookViewId="0">
      <pane xSplit="2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AG9" sqref="AG9"/>
    </sheetView>
  </sheetViews>
  <sheetFormatPr defaultColWidth="9.140625" defaultRowHeight="15" customHeight="1" outlineLevelCol="1"/>
  <cols>
    <col min="1" max="1" width="1.7109375" customWidth="1"/>
    <col min="2" max="2" width="34.140625" customWidth="1" collapsed="1"/>
    <col min="3" max="14" width="8.7109375" hidden="1" customWidth="1" outlineLevel="1"/>
    <col min="15" max="15" width="8.7109375" customWidth="1" collapsed="1"/>
    <col min="16" max="36" width="8.7109375" customWidth="1"/>
  </cols>
  <sheetData>
    <row r="1" spans="1:40" ht="18.75">
      <c r="B1" s="350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40">
      <c r="B2" s="211" t="s">
        <v>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40">
      <c r="B3" s="289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40" ht="15" customHeight="1">
      <c r="B4" s="331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58" t="s">
        <v>416</v>
      </c>
      <c r="AG4" s="58" t="s">
        <v>417</v>
      </c>
      <c r="AH4" s="1"/>
      <c r="AI4" s="58">
        <v>2021</v>
      </c>
      <c r="AJ4" s="58">
        <v>2022</v>
      </c>
      <c r="AK4" s="58">
        <v>2023</v>
      </c>
      <c r="AL4" s="58" t="s">
        <v>334</v>
      </c>
    </row>
    <row r="5" spans="1:40" ht="15" customHeight="1">
      <c r="A5" s="2"/>
      <c r="B5" s="205" t="s">
        <v>103</v>
      </c>
      <c r="C5" s="123" t="s">
        <v>336</v>
      </c>
      <c r="D5" s="123" t="s">
        <v>336</v>
      </c>
      <c r="E5" s="123" t="s">
        <v>336</v>
      </c>
      <c r="F5" s="123" t="s">
        <v>336</v>
      </c>
      <c r="G5" s="123" t="s">
        <v>336</v>
      </c>
      <c r="H5" s="123" t="s">
        <v>336</v>
      </c>
      <c r="I5" s="123" t="s">
        <v>336</v>
      </c>
      <c r="J5" s="123" t="s">
        <v>336</v>
      </c>
      <c r="K5" s="123" t="s">
        <v>336</v>
      </c>
      <c r="L5" s="123" t="s">
        <v>336</v>
      </c>
      <c r="M5" s="123" t="s">
        <v>336</v>
      </c>
      <c r="N5" s="123" t="s">
        <v>336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3">
        <v>1005.3398492200006</v>
      </c>
      <c r="AG5" s="123">
        <v>1005.9151693699989</v>
      </c>
      <c r="AH5" s="12"/>
      <c r="AI5" s="54">
        <v>2650.8054270399994</v>
      </c>
      <c r="AJ5" s="54">
        <v>3563.2295018724335</v>
      </c>
      <c r="AK5" s="123">
        <f>SUM(W5:Z5)</f>
        <v>3732.9396222200003</v>
      </c>
      <c r="AL5" s="123">
        <f>SUM(AA5:AD5)</f>
        <v>3801.3781392900014</v>
      </c>
    </row>
    <row r="6" spans="1:40" ht="15" customHeight="1">
      <c r="A6" s="2"/>
      <c r="B6" s="205" t="s">
        <v>191</v>
      </c>
      <c r="C6" s="124" t="s">
        <v>336</v>
      </c>
      <c r="D6" s="124" t="s">
        <v>336</v>
      </c>
      <c r="E6" s="124" t="s">
        <v>336</v>
      </c>
      <c r="F6" s="124" t="s">
        <v>336</v>
      </c>
      <c r="G6" s="124" t="s">
        <v>336</v>
      </c>
      <c r="H6" s="124" t="s">
        <v>336</v>
      </c>
      <c r="I6" s="124" t="s">
        <v>336</v>
      </c>
      <c r="J6" s="124" t="s">
        <v>336</v>
      </c>
      <c r="K6" s="124" t="s">
        <v>336</v>
      </c>
      <c r="L6" s="124" t="s">
        <v>336</v>
      </c>
      <c r="M6" s="124" t="s">
        <v>336</v>
      </c>
      <c r="N6" s="124" t="s">
        <v>336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Statment'!AL16-SUM(AA6:AC6)</f>
        <v>24.709147840000043</v>
      </c>
      <c r="AE6" s="124">
        <v>52.134276830000005</v>
      </c>
      <c r="AF6" s="124">
        <v>41.823038510000003</v>
      </c>
      <c r="AG6" s="124">
        <v>29.440410190000037</v>
      </c>
      <c r="AH6" s="12"/>
      <c r="AI6" s="52">
        <v>161.44398111999999</v>
      </c>
      <c r="AJ6" s="52">
        <v>194.49546143999996</v>
      </c>
      <c r="AK6" s="123">
        <f>SUM(W6:Z6)</f>
        <v>192.40358312000001</v>
      </c>
      <c r="AL6" s="123">
        <f>SUM(AA6:AD6)</f>
        <v>178.52603951000003</v>
      </c>
    </row>
    <row r="7" spans="1:40" ht="15" customHeight="1">
      <c r="A7" s="2"/>
      <c r="B7" s="206" t="s">
        <v>192</v>
      </c>
      <c r="C7" s="207" t="s">
        <v>336</v>
      </c>
      <c r="D7" s="207" t="s">
        <v>336</v>
      </c>
      <c r="E7" s="207" t="s">
        <v>336</v>
      </c>
      <c r="F7" s="207" t="s">
        <v>336</v>
      </c>
      <c r="G7" s="207" t="s">
        <v>336</v>
      </c>
      <c r="H7" s="207" t="s">
        <v>336</v>
      </c>
      <c r="I7" s="207" t="s">
        <v>336</v>
      </c>
      <c r="J7" s="207" t="s">
        <v>336</v>
      </c>
      <c r="K7" s="207" t="s">
        <v>336</v>
      </c>
      <c r="L7" s="207" t="s">
        <v>336</v>
      </c>
      <c r="M7" s="207" t="s">
        <v>336</v>
      </c>
      <c r="N7" s="207" t="s">
        <v>336</v>
      </c>
      <c r="O7" s="207">
        <v>3.7917054183082777E-2</v>
      </c>
      <c r="P7" s="207">
        <v>8.1099944309424007E-2</v>
      </c>
      <c r="Q7" s="207">
        <v>-9.6991605813806902E-3</v>
      </c>
      <c r="R7" s="207">
        <v>0.1261990709587453</v>
      </c>
      <c r="S7" s="207">
        <v>6.1716817684034087E-2</v>
      </c>
      <c r="T7" s="207">
        <v>7.1654311378208019E-2</v>
      </c>
      <c r="U7" s="207">
        <v>3.2222545848684635E-2</v>
      </c>
      <c r="V7" s="207">
        <v>5.2529843897444556E-2</v>
      </c>
      <c r="W7" s="207">
        <v>5.7568651366381042E-2</v>
      </c>
      <c r="X7" s="207">
        <v>4.3579521760234816E-2</v>
      </c>
      <c r="Y7" s="207">
        <v>5.7984808373287303E-2</v>
      </c>
      <c r="Z7" s="207">
        <v>4.6699244126421111E-2</v>
      </c>
      <c r="AA7" s="207">
        <v>5.3040032279125522E-2</v>
      </c>
      <c r="AB7" s="207">
        <v>6.1451465819936636E-2</v>
      </c>
      <c r="AC7" s="207">
        <v>4.3943374464982088E-2</v>
      </c>
      <c r="AD7" s="207">
        <f>AD6/AD5</f>
        <v>2.7596192421758224E-2</v>
      </c>
      <c r="AE7" s="207">
        <f>AE6/AE5</f>
        <v>5.0123242587705549E-2</v>
      </c>
      <c r="AF7" s="207">
        <v>4.1600895997954003E-2</v>
      </c>
      <c r="AG7" s="207">
        <v>2.9267289217279089E-2</v>
      </c>
      <c r="AH7" s="12"/>
      <c r="AI7" s="207">
        <v>6.0903746262612385E-2</v>
      </c>
      <c r="AJ7" s="207">
        <v>5.4584039938430848E-2</v>
      </c>
      <c r="AK7" s="207">
        <f t="shared" ref="AK7" si="0">AK6/AK5</f>
        <v>5.1542109595005048E-2</v>
      </c>
      <c r="AL7" s="207">
        <f>IFERROR(AL6/AL5,0)</f>
        <v>4.6963504541893339E-2</v>
      </c>
    </row>
    <row r="8" spans="1:40" ht="15" customHeight="1">
      <c r="A8" s="2"/>
      <c r="B8" s="37" t="s">
        <v>193</v>
      </c>
      <c r="C8" s="121" t="s">
        <v>336</v>
      </c>
      <c r="D8" s="121" t="s">
        <v>336</v>
      </c>
      <c r="E8" s="121" t="s">
        <v>336</v>
      </c>
      <c r="F8" s="121" t="s">
        <v>336</v>
      </c>
      <c r="G8" s="121" t="s">
        <v>336</v>
      </c>
      <c r="H8" s="121" t="s">
        <v>336</v>
      </c>
      <c r="I8" s="121" t="s">
        <v>336</v>
      </c>
      <c r="J8" s="121" t="s">
        <v>336</v>
      </c>
      <c r="K8" s="121" t="s">
        <v>336</v>
      </c>
      <c r="L8" s="121" t="s">
        <v>336</v>
      </c>
      <c r="M8" s="121" t="s">
        <v>336</v>
      </c>
      <c r="N8" s="121" t="s">
        <v>336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1">
        <v>43.248845812945198</v>
      </c>
      <c r="AG8" s="121">
        <v>54.133629943274101</v>
      </c>
      <c r="AH8" s="12"/>
      <c r="AI8" s="11">
        <v>206.80909838813619</v>
      </c>
      <c r="AJ8" s="11">
        <v>212.8879528502238</v>
      </c>
      <c r="AK8" s="121">
        <f>SUM(W8:Z8)</f>
        <v>161.17257468683289</v>
      </c>
      <c r="AL8" s="121">
        <f t="shared" ref="AL8:AL9" si="1">SUM(AA8:AD8)</f>
        <v>177.472776882993</v>
      </c>
    </row>
    <row r="9" spans="1:40" ht="15" customHeight="1">
      <c r="A9" s="2"/>
      <c r="B9" s="37" t="s">
        <v>191</v>
      </c>
      <c r="C9" s="121" t="s">
        <v>336</v>
      </c>
      <c r="D9" s="121" t="s">
        <v>336</v>
      </c>
      <c r="E9" s="121" t="s">
        <v>336</v>
      </c>
      <c r="F9" s="121" t="s">
        <v>336</v>
      </c>
      <c r="G9" s="121" t="s">
        <v>336</v>
      </c>
      <c r="H9" s="121" t="s">
        <v>336</v>
      </c>
      <c r="I9" s="121" t="s">
        <v>336</v>
      </c>
      <c r="J9" s="121" t="s">
        <v>336</v>
      </c>
      <c r="K9" s="121" t="s">
        <v>336</v>
      </c>
      <c r="L9" s="121" t="s">
        <v>336</v>
      </c>
      <c r="M9" s="121" t="s">
        <v>336</v>
      </c>
      <c r="N9" s="121" t="s">
        <v>336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1">
        <v>1.306</v>
      </c>
      <c r="AG9" s="121">
        <v>5.7290000000000001</v>
      </c>
      <c r="AH9" s="12"/>
      <c r="AI9" s="18">
        <v>2.3171072700000002</v>
      </c>
      <c r="AJ9" s="18">
        <v>4.49</v>
      </c>
      <c r="AK9" s="121">
        <f>SUM(W9:Z9)</f>
        <v>-2.5920000000000001</v>
      </c>
      <c r="AL9" s="121">
        <f t="shared" si="1"/>
        <v>5.6270000000000007</v>
      </c>
      <c r="AN9" s="286"/>
    </row>
    <row r="10" spans="1:40" ht="15" customHeight="1">
      <c r="A10" s="2"/>
      <c r="B10" s="208" t="s">
        <v>192</v>
      </c>
      <c r="C10" s="209" t="s">
        <v>336</v>
      </c>
      <c r="D10" s="209" t="s">
        <v>336</v>
      </c>
      <c r="E10" s="209" t="s">
        <v>336</v>
      </c>
      <c r="F10" s="209" t="s">
        <v>336</v>
      </c>
      <c r="G10" s="209" t="s">
        <v>336</v>
      </c>
      <c r="H10" s="209" t="s">
        <v>336</v>
      </c>
      <c r="I10" s="209" t="s">
        <v>336</v>
      </c>
      <c r="J10" s="209" t="s">
        <v>336</v>
      </c>
      <c r="K10" s="209" t="s">
        <v>336</v>
      </c>
      <c r="L10" s="209" t="s">
        <v>336</v>
      </c>
      <c r="M10" s="209" t="s">
        <v>336</v>
      </c>
      <c r="N10" s="209" t="s">
        <v>336</v>
      </c>
      <c r="O10" s="209">
        <v>2.6893425581481504E-2</v>
      </c>
      <c r="P10" s="209">
        <v>1.8028824781251982E-2</v>
      </c>
      <c r="Q10" s="209">
        <v>-7.7948182189990214E-3</v>
      </c>
      <c r="R10" s="209">
        <v>5.318914924794734E-3</v>
      </c>
      <c r="S10" s="209">
        <v>1.1334973436765629E-2</v>
      </c>
      <c r="T10" s="209">
        <v>1.1251326382991917E-2</v>
      </c>
      <c r="U10" s="209">
        <v>7.8585926314425469E-3</v>
      </c>
      <c r="V10" s="209">
        <v>0.13099551936174861</v>
      </c>
      <c r="W10" s="210">
        <f>-W9/W8</f>
        <v>-1.726880965372821E-2</v>
      </c>
      <c r="X10" s="210">
        <f t="shared" ref="X10:AD10" si="2">-X9/X8</f>
        <v>-2.0692918448922293E-2</v>
      </c>
      <c r="Y10" s="210">
        <f t="shared" si="2"/>
        <v>-1.9240123908311049E-2</v>
      </c>
      <c r="Z10" s="210">
        <f t="shared" si="2"/>
        <v>0.22328898507771799</v>
      </c>
      <c r="AA10" s="210">
        <f t="shared" si="2"/>
        <v>-3.3677542074422175E-2</v>
      </c>
      <c r="AB10" s="210">
        <f t="shared" si="2"/>
        <v>-3.0093716086799765E-2</v>
      </c>
      <c r="AC10" s="210">
        <f t="shared" si="2"/>
        <v>-3.295381503286663E-2</v>
      </c>
      <c r="AD10" s="210">
        <f t="shared" si="2"/>
        <v>-3.0296628238320324E-2</v>
      </c>
      <c r="AE10" s="210">
        <f>IFERROR(AE9/AE8,0)</f>
        <v>2.6751331367305408E-2</v>
      </c>
      <c r="AF10" s="210">
        <v>3.0197337650316892E-2</v>
      </c>
      <c r="AG10" s="210">
        <v>0.10583070091555548</v>
      </c>
      <c r="AH10" s="12"/>
      <c r="AI10" s="210">
        <v>1.1204087673412164E-2</v>
      </c>
      <c r="AJ10" s="210">
        <v>2.1090906929613421E-2</v>
      </c>
      <c r="AK10" s="210">
        <f t="shared" ref="AK10" si="3">AK9/AK8</f>
        <v>-1.6082140556706981E-2</v>
      </c>
      <c r="AL10" s="210">
        <f>IFERROR(AL9/AL8,0)</f>
        <v>3.1706271231163846E-2</v>
      </c>
      <c r="AN10" s="286"/>
    </row>
    <row r="11" spans="1:40" ht="15" customHeight="1">
      <c r="A11" s="2"/>
      <c r="B11" s="37" t="s">
        <v>194</v>
      </c>
      <c r="C11" s="121" t="s">
        <v>336</v>
      </c>
      <c r="D11" s="121" t="s">
        <v>336</v>
      </c>
      <c r="E11" s="121" t="s">
        <v>336</v>
      </c>
      <c r="F11" s="121" t="s">
        <v>336</v>
      </c>
      <c r="G11" s="121" t="s">
        <v>336</v>
      </c>
      <c r="H11" s="121" t="s">
        <v>336</v>
      </c>
      <c r="I11" s="121" t="s">
        <v>336</v>
      </c>
      <c r="J11" s="121" t="s">
        <v>336</v>
      </c>
      <c r="K11" s="121" t="s">
        <v>336</v>
      </c>
      <c r="L11" s="121" t="s">
        <v>336</v>
      </c>
      <c r="M11" s="121" t="s">
        <v>336</v>
      </c>
      <c r="N11" s="121" t="s">
        <v>336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1">
        <v>962.09100340705538</v>
      </c>
      <c r="AG11" s="121">
        <v>951.78153942672486</v>
      </c>
      <c r="AH11" s="12"/>
      <c r="AI11" s="11">
        <v>2443.9963286518632</v>
      </c>
      <c r="AJ11" s="11">
        <v>3350.3415490222096</v>
      </c>
      <c r="AK11" s="121">
        <f>SUM(W11:Z11)</f>
        <v>3571.7670475331674</v>
      </c>
      <c r="AL11" s="121">
        <f t="shared" ref="AL11:AL12" si="5">SUM(AA11:AD11)</f>
        <v>3623.9053624070084</v>
      </c>
      <c r="AN11" s="286"/>
    </row>
    <row r="12" spans="1:40" ht="15" customHeight="1">
      <c r="A12" s="2"/>
      <c r="B12" s="37" t="s">
        <v>191</v>
      </c>
      <c r="C12" s="121" t="s">
        <v>336</v>
      </c>
      <c r="D12" s="121" t="s">
        <v>336</v>
      </c>
      <c r="E12" s="121" t="s">
        <v>336</v>
      </c>
      <c r="F12" s="121" t="s">
        <v>336</v>
      </c>
      <c r="G12" s="121" t="s">
        <v>336</v>
      </c>
      <c r="H12" s="121" t="s">
        <v>336</v>
      </c>
      <c r="I12" s="121" t="s">
        <v>336</v>
      </c>
      <c r="J12" s="121" t="s">
        <v>336</v>
      </c>
      <c r="K12" s="121" t="s">
        <v>336</v>
      </c>
      <c r="L12" s="121" t="s">
        <v>336</v>
      </c>
      <c r="M12" s="121" t="s">
        <v>336</v>
      </c>
      <c r="N12" s="121" t="s">
        <v>336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1">
        <v>40.517038510000006</v>
      </c>
      <c r="AG12" s="121">
        <v>23.711410190000038</v>
      </c>
      <c r="AH12" s="12"/>
      <c r="AI12" s="11">
        <v>159.12687384999998</v>
      </c>
      <c r="AJ12" s="11">
        <v>190.00546143999998</v>
      </c>
      <c r="AK12" s="121">
        <f>SUM(W12:Z12)</f>
        <v>194.99558312000002</v>
      </c>
      <c r="AL12" s="121">
        <f t="shared" si="5"/>
        <v>172.89903951000002</v>
      </c>
    </row>
    <row r="13" spans="1:40" ht="15" customHeight="1">
      <c r="A13" s="2"/>
      <c r="B13" s="208" t="s">
        <v>192</v>
      </c>
      <c r="C13" s="209" t="s">
        <v>336</v>
      </c>
      <c r="D13" s="209" t="s">
        <v>336</v>
      </c>
      <c r="E13" s="209" t="s">
        <v>336</v>
      </c>
      <c r="F13" s="209" t="s">
        <v>336</v>
      </c>
      <c r="G13" s="209" t="s">
        <v>336</v>
      </c>
      <c r="H13" s="209" t="s">
        <v>336</v>
      </c>
      <c r="I13" s="209" t="s">
        <v>336</v>
      </c>
      <c r="J13" s="209" t="s">
        <v>336</v>
      </c>
      <c r="K13" s="209" t="s">
        <v>336</v>
      </c>
      <c r="L13" s="209" t="s">
        <v>336</v>
      </c>
      <c r="M13" s="209" t="s">
        <v>336</v>
      </c>
      <c r="N13" s="209" t="s">
        <v>336</v>
      </c>
      <c r="O13" s="209">
        <v>3.9052079951745901E-2</v>
      </c>
      <c r="P13" s="209">
        <v>8.9467335059838907E-2</v>
      </c>
      <c r="Q13" s="209">
        <v>-1.0065573397397843E-2</v>
      </c>
      <c r="R13" s="209">
        <v>0.16515680332330238</v>
      </c>
      <c r="S13" s="209">
        <v>6.4912021506085382E-2</v>
      </c>
      <c r="T13" s="209">
        <v>7.6152529524245199E-2</v>
      </c>
      <c r="U13" s="209">
        <v>3.4466732331065501E-2</v>
      </c>
      <c r="V13" s="209">
        <v>5.0665063133496967E-2</v>
      </c>
      <c r="W13" s="209">
        <f>-W12/W11</f>
        <v>-5.9814452899596117E-2</v>
      </c>
      <c r="X13" s="209">
        <f t="shared" ref="X13" si="6">-X12/X11</f>
        <v>-4.4798902723614878E-2</v>
      </c>
      <c r="Y13" s="209">
        <f t="shared" ref="Y13" si="7">-Y12/Y11</f>
        <v>-5.9718621693532779E-2</v>
      </c>
      <c r="Z13" s="209">
        <f t="shared" ref="Z13" si="8">-Z12/Z11</f>
        <v>-5.38430469792801E-2</v>
      </c>
      <c r="AA13" s="209">
        <f t="shared" ref="AA13" si="9">-AA12/AA11</f>
        <v>-5.392057723156863E-2</v>
      </c>
      <c r="AB13" s="209">
        <f t="shared" ref="AB13" si="10">-AB12/AB11</f>
        <v>-6.6305158615150281E-2</v>
      </c>
      <c r="AC13" s="209">
        <f t="shared" ref="AC13" si="11">-AC12/AC11</f>
        <v>-4.1182554074185612E-2</v>
      </c>
      <c r="AD13" s="209">
        <f t="shared" ref="AD13" si="12">-AD12/AD11</f>
        <v>-2.7464433648539104E-2</v>
      </c>
      <c r="AE13" s="209">
        <f t="shared" ref="AE13" si="13">AE12/AE11</f>
        <v>5.1139997896930162E-2</v>
      </c>
      <c r="AF13" s="209">
        <v>4.2113519788166513E-2</v>
      </c>
      <c r="AG13" s="209">
        <v>2.4912660319385736E-2</v>
      </c>
      <c r="AH13" s="12"/>
      <c r="AI13" s="210">
        <v>6.5109293326056764E-2</v>
      </c>
      <c r="AJ13" s="210">
        <v>5.6712266095811245E-2</v>
      </c>
      <c r="AK13" s="210">
        <f t="shared" ref="AK13" si="14">AK12/AK11</f>
        <v>5.4593589258480131E-2</v>
      </c>
      <c r="AL13" s="209">
        <f>AL12/AL11</f>
        <v>4.7710693911487793E-2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8"/>
  <sheetViews>
    <sheetView showGridLines="0" zoomScale="90" zoomScaleNormal="90" workbookViewId="0">
      <selection activeCell="I11" sqref="I11"/>
    </sheetView>
  </sheetViews>
  <sheetFormatPr defaultRowHeight="15" customHeight="1"/>
  <cols>
    <col min="1" max="1" width="1.7109375" customWidth="1"/>
    <col min="2" max="5" width="20.7109375" customWidth="1"/>
  </cols>
  <sheetData>
    <row r="1" spans="1:5" ht="18.75">
      <c r="B1" s="350" t="s">
        <v>204</v>
      </c>
    </row>
    <row r="2" spans="1:5">
      <c r="B2" s="211" t="s">
        <v>378</v>
      </c>
    </row>
    <row r="3" spans="1:5"/>
    <row r="4" spans="1:5">
      <c r="A4" s="2"/>
      <c r="B4" s="61" t="s">
        <v>199</v>
      </c>
      <c r="C4" s="61"/>
      <c r="D4" s="61"/>
      <c r="E4" s="61"/>
    </row>
    <row r="5" spans="1:5">
      <c r="A5" s="2"/>
      <c r="B5" s="212" t="s">
        <v>200</v>
      </c>
      <c r="C5" s="212" t="s">
        <v>201</v>
      </c>
      <c r="D5" s="212" t="s">
        <v>202</v>
      </c>
      <c r="E5" s="212" t="s">
        <v>203</v>
      </c>
    </row>
    <row r="6" spans="1:5">
      <c r="A6" s="2"/>
      <c r="B6" s="213">
        <v>41774</v>
      </c>
      <c r="C6" s="127">
        <v>2013</v>
      </c>
      <c r="D6" s="128">
        <v>9116243</v>
      </c>
      <c r="E6" s="129">
        <v>0.11</v>
      </c>
    </row>
    <row r="7" spans="1:5">
      <c r="A7" s="2"/>
      <c r="B7" s="213">
        <v>42139</v>
      </c>
      <c r="C7" s="127">
        <v>2014</v>
      </c>
      <c r="D7" s="128">
        <v>39181048</v>
      </c>
      <c r="E7" s="129">
        <v>0.4728</v>
      </c>
    </row>
    <row r="8" spans="1:5">
      <c r="A8" s="2"/>
      <c r="B8" s="213">
        <v>42506</v>
      </c>
      <c r="C8" s="127">
        <v>2015</v>
      </c>
      <c r="D8" s="128">
        <v>15254527.880000001</v>
      </c>
      <c r="E8" s="129">
        <v>0.1875</v>
      </c>
    </row>
    <row r="9" spans="1:5">
      <c r="A9" s="2"/>
      <c r="B9" s="213">
        <v>42870</v>
      </c>
      <c r="C9" s="127">
        <v>2016</v>
      </c>
      <c r="D9" s="128">
        <v>4953177.8600000003</v>
      </c>
      <c r="E9" s="129">
        <v>6.1899999999999997E-2</v>
      </c>
    </row>
    <row r="10" spans="1:5">
      <c r="A10" s="2"/>
      <c r="B10" s="213">
        <v>43227</v>
      </c>
      <c r="C10" s="127">
        <v>2017</v>
      </c>
      <c r="D10" s="128">
        <v>20226269.199999999</v>
      </c>
      <c r="E10" s="129">
        <v>0.25359999999999999</v>
      </c>
    </row>
    <row r="11" spans="1:5">
      <c r="A11" s="2"/>
      <c r="B11" s="213">
        <v>43595</v>
      </c>
      <c r="C11" s="127">
        <v>2018</v>
      </c>
      <c r="D11" s="128">
        <v>534680.23</v>
      </c>
      <c r="E11" s="129">
        <v>6.8999999999999999E-3</v>
      </c>
    </row>
    <row r="12" spans="1:5">
      <c r="A12" s="2"/>
      <c r="B12" s="129" t="s">
        <v>29</v>
      </c>
      <c r="C12" s="127">
        <v>2019</v>
      </c>
      <c r="D12" s="129" t="s">
        <v>29</v>
      </c>
      <c r="E12" s="129" t="s">
        <v>29</v>
      </c>
    </row>
    <row r="13" spans="1:5">
      <c r="A13" s="2"/>
      <c r="B13" s="129" t="s">
        <v>29</v>
      </c>
      <c r="C13" s="127">
        <v>2020</v>
      </c>
      <c r="D13" s="129" t="s">
        <v>29</v>
      </c>
      <c r="E13" s="129" t="s">
        <v>29</v>
      </c>
    </row>
    <row r="14" spans="1:5">
      <c r="A14" s="2"/>
      <c r="B14" s="129" t="s">
        <v>29</v>
      </c>
      <c r="C14" s="127">
        <v>2021</v>
      </c>
      <c r="D14" s="129" t="s">
        <v>29</v>
      </c>
      <c r="E14" s="129" t="s">
        <v>29</v>
      </c>
    </row>
    <row r="15" spans="1:5">
      <c r="A15" s="2"/>
      <c r="B15" s="129" t="s">
        <v>29</v>
      </c>
      <c r="C15" s="127">
        <v>2022</v>
      </c>
      <c r="D15" s="129" t="s">
        <v>29</v>
      </c>
      <c r="E15" s="129" t="s">
        <v>29</v>
      </c>
    </row>
    <row r="16" spans="1:5">
      <c r="A16" s="2"/>
      <c r="B16" s="129" t="s">
        <v>29</v>
      </c>
      <c r="C16" s="127">
        <v>2023</v>
      </c>
      <c r="D16" s="129" t="s">
        <v>29</v>
      </c>
      <c r="E16" s="129" t="s">
        <v>29</v>
      </c>
    </row>
    <row r="17" spans="1:5">
      <c r="A17" s="2"/>
      <c r="B17" s="126">
        <v>45525</v>
      </c>
      <c r="C17" s="127">
        <v>2024</v>
      </c>
      <c r="D17" s="128">
        <f>178000000</f>
        <v>178000000</v>
      </c>
      <c r="E17" s="129">
        <v>0.47126970187</v>
      </c>
    </row>
    <row r="18" spans="1:5" ht="15" customHeight="1">
      <c r="B18" s="126">
        <v>45786</v>
      </c>
      <c r="C18" s="127">
        <v>2025</v>
      </c>
      <c r="D18" s="128">
        <f>20222083.08</f>
        <v>20222083.079999998</v>
      </c>
      <c r="E18" s="129">
        <v>5.3539635189999997E-2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P1" sqref="P1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0" width="10.7109375" hidden="1" customWidth="1" outlineLevel="1"/>
    <col min="11" max="11" width="10.7109375" customWidth="1" collapsed="1"/>
    <col min="12" max="16" width="10.7109375" customWidth="1"/>
    <col min="17" max="17" width="3.5703125" customWidth="1"/>
    <col min="18" max="23" width="10.7109375" hidden="1" customWidth="1" outlineLevel="1"/>
    <col min="24" max="24" width="10.7109375" customWidth="1" collapsed="1"/>
    <col min="25" max="29" width="10.7109375" customWidth="1"/>
  </cols>
  <sheetData>
    <row r="1" spans="2:29" ht="18.75">
      <c r="B1" s="358" t="s">
        <v>319</v>
      </c>
    </row>
    <row r="2" spans="2:29">
      <c r="B2" s="211" t="s">
        <v>378</v>
      </c>
    </row>
    <row r="3" spans="2:29"/>
    <row r="4" spans="2:29">
      <c r="B4" s="378" t="s">
        <v>322</v>
      </c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80"/>
      <c r="Q4" s="359"/>
      <c r="R4" s="378" t="s">
        <v>323</v>
      </c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80"/>
    </row>
    <row r="5" spans="2:29">
      <c r="B5" s="343" t="s">
        <v>273</v>
      </c>
      <c r="C5" s="343" t="s">
        <v>320</v>
      </c>
      <c r="D5" s="360" t="s">
        <v>307</v>
      </c>
      <c r="E5" s="344">
        <v>2020</v>
      </c>
      <c r="F5" s="344">
        <v>2021</v>
      </c>
      <c r="G5" s="344">
        <v>2022</v>
      </c>
      <c r="H5" s="344">
        <v>2023</v>
      </c>
      <c r="I5" s="344" t="s">
        <v>321</v>
      </c>
      <c r="J5" s="344" t="s">
        <v>335</v>
      </c>
      <c r="K5" s="361">
        <v>2024</v>
      </c>
      <c r="L5" s="344" t="s">
        <v>308</v>
      </c>
      <c r="M5" s="344" t="s">
        <v>309</v>
      </c>
      <c r="N5" s="344" t="s">
        <v>310</v>
      </c>
      <c r="O5" s="344" t="s">
        <v>311</v>
      </c>
      <c r="P5" s="345" t="s">
        <v>312</v>
      </c>
      <c r="Q5" s="362"/>
      <c r="R5" s="346">
        <v>2020</v>
      </c>
      <c r="S5" s="347">
        <v>2021</v>
      </c>
      <c r="T5" s="347">
        <v>2022</v>
      </c>
      <c r="U5" s="347">
        <v>2023</v>
      </c>
      <c r="V5" s="347" t="s">
        <v>321</v>
      </c>
      <c r="W5" s="347" t="s">
        <v>335</v>
      </c>
      <c r="X5" s="348" t="s">
        <v>269</v>
      </c>
      <c r="Y5" s="347" t="s">
        <v>308</v>
      </c>
      <c r="Z5" s="347" t="s">
        <v>309</v>
      </c>
      <c r="AA5" s="347" t="s">
        <v>310</v>
      </c>
      <c r="AB5" s="347" t="s">
        <v>311</v>
      </c>
      <c r="AC5" s="348" t="s">
        <v>312</v>
      </c>
    </row>
    <row r="6" spans="2:29">
      <c r="B6" t="s">
        <v>73</v>
      </c>
      <c r="C6" t="s">
        <v>76</v>
      </c>
      <c r="D6" s="363" t="s">
        <v>299</v>
      </c>
      <c r="E6" s="272">
        <v>100</v>
      </c>
      <c r="F6" s="272">
        <v>100</v>
      </c>
      <c r="G6" s="272">
        <v>100</v>
      </c>
      <c r="H6" s="272">
        <v>100</v>
      </c>
      <c r="I6" s="272">
        <v>100</v>
      </c>
      <c r="J6" s="272">
        <v>100</v>
      </c>
      <c r="K6" s="275">
        <v>100</v>
      </c>
      <c r="L6" s="272">
        <v>100</v>
      </c>
      <c r="M6" s="272">
        <v>100</v>
      </c>
      <c r="N6" s="272">
        <v>100</v>
      </c>
      <c r="O6" s="272">
        <v>100</v>
      </c>
      <c r="P6" s="275">
        <v>100</v>
      </c>
      <c r="Q6" s="362"/>
      <c r="R6" s="251">
        <f>(E6*6)+ROUNDDOWN(E6*6*10%,0)+ROUNDDOWN(E6*6*10%,0)</f>
        <v>720</v>
      </c>
      <c r="S6" s="250">
        <f>(F6*6)+ROUNDDOWN(F6*6*10%,0)+ROUNDDOWN(F6*6*10%,0)</f>
        <v>720</v>
      </c>
      <c r="T6" s="250">
        <f>(G6*6)+ROUNDDOWN(G6*6*10%,0)+ROUNDDOWN(G6*6*10%,0)</f>
        <v>720</v>
      </c>
      <c r="U6" s="250">
        <f>(H6*6)+ROUNDDOWN(H6*6*10%,0)+ROUNDDOWN(H6*6*10%,0)</f>
        <v>720</v>
      </c>
      <c r="V6" s="250">
        <f>(I6*6)+ROUNDDOWN(I6*6*10%,0)+ROUNDDOWN(I6*6*10%,0)</f>
        <v>720</v>
      </c>
      <c r="W6" s="250">
        <v>720</v>
      </c>
      <c r="X6" s="252">
        <v>720</v>
      </c>
      <c r="Y6" s="253">
        <v>720</v>
      </c>
      <c r="Z6" s="253">
        <v>720</v>
      </c>
      <c r="AA6" s="253">
        <v>720</v>
      </c>
      <c r="AB6" s="253">
        <v>720</v>
      </c>
      <c r="AC6" s="254">
        <v>720</v>
      </c>
    </row>
    <row r="7" spans="2:29">
      <c r="B7" s="255" t="str">
        <f t="shared" ref="B7" si="0">B6</f>
        <v>UniBH</v>
      </c>
      <c r="C7" s="255" t="str">
        <f>C6</f>
        <v>Belo Horizonte/MG</v>
      </c>
      <c r="D7" s="364" t="s">
        <v>298</v>
      </c>
      <c r="E7" s="256">
        <v>60</v>
      </c>
      <c r="F7" s="257">
        <v>60</v>
      </c>
      <c r="G7" s="256">
        <v>60</v>
      </c>
      <c r="H7" s="256">
        <v>60</v>
      </c>
      <c r="I7" s="256">
        <v>60</v>
      </c>
      <c r="J7" s="256">
        <v>60</v>
      </c>
      <c r="K7" s="259">
        <v>60</v>
      </c>
      <c r="L7" s="256">
        <v>60</v>
      </c>
      <c r="M7" s="256">
        <v>60</v>
      </c>
      <c r="N7" s="256">
        <v>60</v>
      </c>
      <c r="O7" s="256">
        <v>60</v>
      </c>
      <c r="P7" s="259">
        <v>60</v>
      </c>
      <c r="Q7" s="362"/>
      <c r="R7" s="258">
        <f>(E7*5)+ROUNDDOWN(E7*5*0.1,0)+ROUNDDOWN(E7*5*0.1,0)</f>
        <v>360</v>
      </c>
      <c r="S7" s="256">
        <f>(F7*6)+ROUNDDOWN(F7*6*0.1,0)+ROUNDDOWN(F7*6*0.1,0)</f>
        <v>432</v>
      </c>
      <c r="T7" s="256">
        <f>(G7*6)+ROUNDDOWN(G7*6*0.1,0)+ROUNDDOWN(G7*6*0.1,0)</f>
        <v>432</v>
      </c>
      <c r="U7" s="256">
        <f>(H7*6)+ROUNDDOWN(H7*6*0.1,0)+ROUNDDOWN(H7*6*0.1,0)</f>
        <v>432</v>
      </c>
      <c r="V7" s="256">
        <f>(I7*6)+ROUNDDOWN(I7*6*0.1,0)+ROUNDDOWN(I7*6*0.1,0)</f>
        <v>432</v>
      </c>
      <c r="W7" s="256">
        <v>432</v>
      </c>
      <c r="X7" s="259">
        <v>432</v>
      </c>
      <c r="Y7" s="260">
        <v>432</v>
      </c>
      <c r="Z7" s="260">
        <v>432</v>
      </c>
      <c r="AA7" s="260">
        <v>432</v>
      </c>
      <c r="AB7" s="260">
        <v>432</v>
      </c>
      <c r="AC7" s="261">
        <v>432</v>
      </c>
    </row>
    <row r="8" spans="2:29">
      <c r="B8" s="249" t="s">
        <v>77</v>
      </c>
      <c r="C8" s="249" t="s">
        <v>295</v>
      </c>
      <c r="D8" s="365" t="s">
        <v>299</v>
      </c>
      <c r="E8" s="250">
        <v>50</v>
      </c>
      <c r="F8" s="250">
        <v>50</v>
      </c>
      <c r="G8" s="250">
        <v>50</v>
      </c>
      <c r="H8" s="250">
        <v>50</v>
      </c>
      <c r="I8" s="250">
        <v>50</v>
      </c>
      <c r="J8" s="250">
        <v>50</v>
      </c>
      <c r="K8" s="252">
        <v>50</v>
      </c>
      <c r="L8" s="250">
        <v>50</v>
      </c>
      <c r="M8" s="250">
        <v>50</v>
      </c>
      <c r="N8" s="250">
        <v>50</v>
      </c>
      <c r="O8" s="250">
        <v>50</v>
      </c>
      <c r="P8" s="252">
        <v>50</v>
      </c>
      <c r="Q8" s="362"/>
      <c r="R8" s="251">
        <f>(E8*6)+ROUNDDOWN(E8*6*10%,0)+ROUNDDOWN(E8*6*10%,0)</f>
        <v>360</v>
      </c>
      <c r="S8" s="250">
        <f>(F8*6)+ROUNDDOWN(F8*6*10%,0)+ROUNDDOWN(F8*6*10%,0)</f>
        <v>360</v>
      </c>
      <c r="T8" s="250">
        <f>(G8*6)+ROUNDDOWN(G8*6*10%,0)+ROUNDDOWN(G8*6*10%,0)</f>
        <v>360</v>
      </c>
      <c r="U8" s="250">
        <f>(H8*6)+ROUNDDOWN(H8*6*10%,0)+ROUNDDOWN(H8*6*10%,0)</f>
        <v>360</v>
      </c>
      <c r="V8" s="250">
        <f>(I8*6)+ROUNDDOWN(I8*6*10%,0)+ROUNDDOWN(I8*6*10%,0)</f>
        <v>360</v>
      </c>
      <c r="W8" s="250">
        <v>360</v>
      </c>
      <c r="X8" s="252">
        <v>360</v>
      </c>
      <c r="Y8" s="253">
        <v>360</v>
      </c>
      <c r="Z8" s="253">
        <v>360</v>
      </c>
      <c r="AA8" s="253">
        <v>360</v>
      </c>
      <c r="AB8" s="253">
        <v>360</v>
      </c>
      <c r="AC8" s="254">
        <v>360</v>
      </c>
    </row>
    <row r="9" spans="2:29">
      <c r="B9" s="249" t="s">
        <v>270</v>
      </c>
      <c r="C9" s="249" t="s">
        <v>313</v>
      </c>
      <c r="D9" s="365" t="s">
        <v>299</v>
      </c>
      <c r="E9" s="250">
        <v>55</v>
      </c>
      <c r="F9" s="250">
        <v>55</v>
      </c>
      <c r="G9" s="262">
        <v>55</v>
      </c>
      <c r="H9" s="250">
        <v>55</v>
      </c>
      <c r="I9" s="250">
        <v>55</v>
      </c>
      <c r="J9" s="250">
        <v>55</v>
      </c>
      <c r="K9" s="252">
        <v>55</v>
      </c>
      <c r="L9" s="250">
        <v>55</v>
      </c>
      <c r="M9" s="250">
        <v>55</v>
      </c>
      <c r="N9" s="250">
        <v>55</v>
      </c>
      <c r="O9" s="250">
        <v>55</v>
      </c>
      <c r="P9" s="252">
        <v>55</v>
      </c>
      <c r="Q9" s="362"/>
      <c r="R9" s="251">
        <f>(E9*4)+ROUNDDOWN(E9*4*10%,0)+ROUNDDOWN(E9*4*10%,0)</f>
        <v>264</v>
      </c>
      <c r="S9" s="250">
        <f>(F9*5)+ROUNDDOWN(F9*5*10%,0)+ROUNDDOWN(F9*5*10%,0)</f>
        <v>329</v>
      </c>
      <c r="T9" s="250">
        <f>(G9*6)+ROUNDDOWN(G9*6*10%,0)+ROUNDDOWN(G9*6*10%,0)</f>
        <v>396</v>
      </c>
      <c r="U9" s="250">
        <f>(H9*6)+ROUNDDOWN(H9*6*10%,0)+ROUNDDOWN(H9*6*10%,0)</f>
        <v>396</v>
      </c>
      <c r="V9" s="250">
        <f>(I9*6)+ROUNDDOWN(I9*6*10%,0)+ROUNDDOWN(I9*6*10%,0)</f>
        <v>396</v>
      </c>
      <c r="W9" s="250">
        <v>396</v>
      </c>
      <c r="X9" s="252">
        <v>396</v>
      </c>
      <c r="Y9" s="253">
        <v>396</v>
      </c>
      <c r="Z9" s="253">
        <v>396</v>
      </c>
      <c r="AA9" s="253">
        <v>396</v>
      </c>
      <c r="AB9" s="253">
        <v>396</v>
      </c>
      <c r="AC9" s="254">
        <v>396</v>
      </c>
    </row>
    <row r="10" spans="2:29">
      <c r="B10" s="255" t="str">
        <f t="shared" ref="B10" si="1">B9</f>
        <v>AGES</v>
      </c>
      <c r="C10" s="255" t="str">
        <f>C9</f>
        <v>Jacobina/BA*</v>
      </c>
      <c r="D10" s="364" t="s">
        <v>298</v>
      </c>
      <c r="E10" s="256">
        <v>30</v>
      </c>
      <c r="F10" s="256">
        <v>30</v>
      </c>
      <c r="G10" s="256">
        <v>30</v>
      </c>
      <c r="H10" s="256">
        <v>30</v>
      </c>
      <c r="I10" s="257">
        <v>30</v>
      </c>
      <c r="J10" s="257">
        <v>30</v>
      </c>
      <c r="K10" s="263">
        <v>30</v>
      </c>
      <c r="L10" s="256">
        <v>30</v>
      </c>
      <c r="M10" s="256">
        <v>30</v>
      </c>
      <c r="N10" s="256">
        <v>30</v>
      </c>
      <c r="O10" s="256">
        <v>30</v>
      </c>
      <c r="P10" s="259">
        <v>30</v>
      </c>
      <c r="Q10" s="362"/>
      <c r="R10" s="258">
        <f>(E10*2)+ROUNDDOWN(E10*2*10%,0)+ROUNDDOWN(E10*2*10%,0)</f>
        <v>72</v>
      </c>
      <c r="S10" s="256">
        <f>(F10*3)+ROUNDDOWN(F10*3*10%,0)+ROUNDDOWN(F10*3*10%,0)</f>
        <v>108</v>
      </c>
      <c r="T10" s="256">
        <f>(G10*4)+ROUNDDOWN(G10*4*10%,0)+ROUNDDOWN(G10*4*10%,0)</f>
        <v>144</v>
      </c>
      <c r="U10" s="256">
        <f>(H10*5)+ROUNDDOWN(H10*5*10%,0)+ROUNDDOWN(H10*5*10%,0)</f>
        <v>180</v>
      </c>
      <c r="V10" s="256">
        <f>(I10*6)+ROUNDDOWN(I10*6*10%,0)+ROUNDDOWN(I10*6*10%,0)</f>
        <v>216</v>
      </c>
      <c r="W10" s="256">
        <v>216</v>
      </c>
      <c r="X10" s="259">
        <v>216</v>
      </c>
      <c r="Y10" s="260">
        <v>216</v>
      </c>
      <c r="Z10" s="260">
        <v>216</v>
      </c>
      <c r="AA10" s="260">
        <v>216</v>
      </c>
      <c r="AB10" s="260">
        <v>216</v>
      </c>
      <c r="AC10" s="261">
        <v>216</v>
      </c>
    </row>
    <row r="11" spans="2:29">
      <c r="B11" s="249" t="s">
        <v>270</v>
      </c>
      <c r="C11" s="249" t="s">
        <v>314</v>
      </c>
      <c r="D11" s="365" t="s">
        <v>299</v>
      </c>
      <c r="E11" s="250">
        <v>50</v>
      </c>
      <c r="F11" s="250">
        <v>50</v>
      </c>
      <c r="G11" s="250">
        <v>50</v>
      </c>
      <c r="H11" s="250">
        <v>50</v>
      </c>
      <c r="I11" s="250">
        <v>50</v>
      </c>
      <c r="J11" s="250">
        <v>50</v>
      </c>
      <c r="K11" s="252">
        <v>50</v>
      </c>
      <c r="L11" s="262">
        <v>50</v>
      </c>
      <c r="M11" s="250">
        <v>50</v>
      </c>
      <c r="N11" s="250">
        <v>50</v>
      </c>
      <c r="O11" s="250">
        <v>50</v>
      </c>
      <c r="P11" s="252">
        <v>50</v>
      </c>
      <c r="Q11" s="362"/>
      <c r="R11" s="251">
        <f>(E11*1)+ROUNDDOWN(E11*1*10%,0)+ROUNDDOWN(E11*1*10%,0)</f>
        <v>60</v>
      </c>
      <c r="S11" s="250">
        <f>(F11*2)+ROUNDDOWN(F11*2*10%,0)+ROUNDDOWN(F11*2*10%,0)</f>
        <v>120</v>
      </c>
      <c r="T11" s="250">
        <f>(G11*3)+ROUNDDOWN(G11*3*10%,0)+ROUNDDOWN(G11*3*10%,0)</f>
        <v>180</v>
      </c>
      <c r="U11" s="250">
        <f>(H11*4)+ROUNDDOWN(H11*4*10%,0)+ROUNDDOWN(H11*4*10%,0)</f>
        <v>240</v>
      </c>
      <c r="V11" s="250">
        <f>(I11*5)+ROUNDDOWN(I11*5*10%,0)+ROUNDDOWN(I11*5*10%,0)</f>
        <v>300</v>
      </c>
      <c r="W11" s="250">
        <v>300</v>
      </c>
      <c r="X11" s="252">
        <v>300</v>
      </c>
      <c r="Y11" s="253">
        <v>360</v>
      </c>
      <c r="Z11" s="253">
        <v>360</v>
      </c>
      <c r="AA11" s="253">
        <v>360</v>
      </c>
      <c r="AB11" s="253">
        <v>360</v>
      </c>
      <c r="AC11" s="254">
        <v>360</v>
      </c>
    </row>
    <row r="12" spans="2:29">
      <c r="B12" s="255" t="str">
        <f t="shared" ref="B12" si="2">B11</f>
        <v>AGES</v>
      </c>
      <c r="C12" s="255" t="str">
        <f>C11</f>
        <v>Irecê/BA*</v>
      </c>
      <c r="D12" s="364" t="s">
        <v>298</v>
      </c>
      <c r="E12" s="256"/>
      <c r="F12" s="256"/>
      <c r="G12" s="256"/>
      <c r="H12" s="256"/>
      <c r="I12" s="256"/>
      <c r="J12" s="256">
        <v>100</v>
      </c>
      <c r="K12" s="259">
        <v>100</v>
      </c>
      <c r="L12" s="256">
        <f t="shared" ref="L12:P12" si="3">K12</f>
        <v>100</v>
      </c>
      <c r="M12" s="256">
        <f t="shared" si="3"/>
        <v>100</v>
      </c>
      <c r="N12" s="256">
        <f t="shared" si="3"/>
        <v>100</v>
      </c>
      <c r="O12" s="256">
        <f t="shared" si="3"/>
        <v>100</v>
      </c>
      <c r="P12" s="263">
        <f t="shared" si="3"/>
        <v>100</v>
      </c>
      <c r="Q12" s="362"/>
      <c r="R12" s="258"/>
      <c r="S12" s="256"/>
      <c r="T12" s="256"/>
      <c r="U12" s="256"/>
      <c r="V12" s="256"/>
      <c r="W12" s="256">
        <v>120</v>
      </c>
      <c r="X12" s="259">
        <v>120</v>
      </c>
      <c r="Y12" s="260">
        <v>240</v>
      </c>
      <c r="Z12" s="260">
        <v>360</v>
      </c>
      <c r="AA12" s="260">
        <v>480</v>
      </c>
      <c r="AB12" s="260">
        <v>600</v>
      </c>
      <c r="AC12" s="261">
        <v>720</v>
      </c>
    </row>
    <row r="13" spans="2:29">
      <c r="B13" s="249" t="s">
        <v>74</v>
      </c>
      <c r="C13" s="249" t="s">
        <v>78</v>
      </c>
      <c r="D13" s="365" t="s">
        <v>299</v>
      </c>
      <c r="E13" s="262">
        <v>64</v>
      </c>
      <c r="F13" s="250">
        <v>64</v>
      </c>
      <c r="G13" s="250">
        <v>64</v>
      </c>
      <c r="H13" s="250">
        <v>64</v>
      </c>
      <c r="I13" s="250">
        <v>64</v>
      </c>
      <c r="J13" s="250">
        <v>64</v>
      </c>
      <c r="K13" s="252">
        <v>64</v>
      </c>
      <c r="L13" s="250">
        <v>64</v>
      </c>
      <c r="M13" s="250">
        <v>64</v>
      </c>
      <c r="N13" s="250">
        <v>64</v>
      </c>
      <c r="O13" s="250">
        <v>64</v>
      </c>
      <c r="P13" s="252">
        <v>64</v>
      </c>
      <c r="Q13" s="362"/>
      <c r="R13" s="251">
        <f>(E13*6)+ROUNDDOWN(E13*6*10%,0)+ROUNDDOWN(E13*6*10%,0)</f>
        <v>460</v>
      </c>
      <c r="S13" s="250">
        <f>(F13*6)+ROUNDDOWN(F13*6*10%,0)+ROUNDDOWN(F13*6*10%,0)</f>
        <v>460</v>
      </c>
      <c r="T13" s="250">
        <f>(G13*6)+ROUNDDOWN(G13*6*10%,0)+ROUNDDOWN(G13*6*10%,0)</f>
        <v>460</v>
      </c>
      <c r="U13" s="250">
        <f>(H13*6)+ROUNDDOWN(H13*6*10%,0)+ROUNDDOWN(H13*6*10%,0)</f>
        <v>460</v>
      </c>
      <c r="V13" s="250">
        <f>(I13*6)+ROUNDDOWN(I13*6*10%,0)+ROUNDDOWN(I13*6*10%,0)</f>
        <v>460</v>
      </c>
      <c r="W13" s="250">
        <v>460</v>
      </c>
      <c r="X13" s="252">
        <v>460</v>
      </c>
      <c r="Y13" s="253">
        <v>460</v>
      </c>
      <c r="Z13" s="253">
        <v>460</v>
      </c>
      <c r="AA13" s="253">
        <v>460</v>
      </c>
      <c r="AB13" s="253">
        <v>460</v>
      </c>
      <c r="AC13" s="254">
        <v>460</v>
      </c>
    </row>
    <row r="14" spans="2:29">
      <c r="B14" s="255" t="str">
        <f t="shared" ref="B14" si="4">B13</f>
        <v>Faseh</v>
      </c>
      <c r="C14" s="255" t="str">
        <f>C13</f>
        <v>Vespasiano/MG</v>
      </c>
      <c r="D14" s="364" t="s">
        <v>298</v>
      </c>
      <c r="E14" s="256">
        <v>36</v>
      </c>
      <c r="F14" s="256">
        <v>36</v>
      </c>
      <c r="G14" s="257">
        <v>36</v>
      </c>
      <c r="H14" s="256">
        <v>36</v>
      </c>
      <c r="I14" s="256">
        <v>36</v>
      </c>
      <c r="J14" s="256">
        <v>36</v>
      </c>
      <c r="K14" s="259">
        <v>36</v>
      </c>
      <c r="L14" s="256">
        <v>36</v>
      </c>
      <c r="M14" s="256">
        <v>36</v>
      </c>
      <c r="N14" s="256">
        <v>36</v>
      </c>
      <c r="O14" s="256">
        <v>36</v>
      </c>
      <c r="P14" s="259">
        <v>36</v>
      </c>
      <c r="Q14" s="362"/>
      <c r="R14" s="258">
        <f>(E14*4)+ROUNDDOWN(E14*4*10%,0)+ROUNDDOWN(E14*4*10%,0)</f>
        <v>172</v>
      </c>
      <c r="S14" s="256">
        <f>(F14*5)+ROUNDDOWN(F14*5*10%,0)+ROUNDDOWN(F14*5*10%,0)</f>
        <v>216</v>
      </c>
      <c r="T14" s="256">
        <f>(G14*6)+ROUNDDOWN(G14*6*10%,0)+ROUNDDOWN(G14*6*10%,0)+2</f>
        <v>260</v>
      </c>
      <c r="U14" s="256">
        <f>(H14*6)+ROUNDDOWN(H14*6*10%,0)+ROUNDDOWN(H14*6*10%,0)+2</f>
        <v>260</v>
      </c>
      <c r="V14" s="256">
        <f>(I14*6)+ROUNDDOWN(I14*6*10%,0)+ROUNDDOWN(I14*6*10%,0)+2</f>
        <v>260</v>
      </c>
      <c r="W14" s="256">
        <v>260</v>
      </c>
      <c r="X14" s="259">
        <v>260</v>
      </c>
      <c r="Y14" s="260">
        <v>260</v>
      </c>
      <c r="Z14" s="260">
        <v>260</v>
      </c>
      <c r="AA14" s="260">
        <v>260</v>
      </c>
      <c r="AB14" s="260">
        <v>260</v>
      </c>
      <c r="AC14" s="261">
        <v>260</v>
      </c>
    </row>
    <row r="15" spans="2:29">
      <c r="B15" s="264" t="s">
        <v>79</v>
      </c>
      <c r="C15" s="264" t="s">
        <v>80</v>
      </c>
      <c r="D15" s="366" t="s">
        <v>299</v>
      </c>
      <c r="E15" s="265">
        <v>50</v>
      </c>
      <c r="F15" s="266">
        <v>50</v>
      </c>
      <c r="G15" s="266">
        <v>50</v>
      </c>
      <c r="H15" s="266">
        <v>50</v>
      </c>
      <c r="I15" s="266">
        <v>50</v>
      </c>
      <c r="J15" s="266">
        <v>50</v>
      </c>
      <c r="K15" s="268">
        <v>50</v>
      </c>
      <c r="L15" s="266">
        <v>50</v>
      </c>
      <c r="M15" s="266">
        <v>50</v>
      </c>
      <c r="N15" s="266">
        <v>50</v>
      </c>
      <c r="O15" s="266">
        <v>50</v>
      </c>
      <c r="P15" s="268">
        <v>50</v>
      </c>
      <c r="Q15" s="362"/>
      <c r="R15" s="267">
        <f>(E15*6)+ROUNDDOWN(E15*6*10%,0)+ROUNDDOWN(E15*6*10%,0)</f>
        <v>360</v>
      </c>
      <c r="S15" s="266">
        <f>(F15*6)+ROUNDDOWN(F15*6*10%,0)+ROUNDDOWN(F15*6*10%,0)</f>
        <v>360</v>
      </c>
      <c r="T15" s="266">
        <f>(G15*6)+ROUNDDOWN(G15*6*10%,0)+ROUNDDOWN(G15*6*10%,0)</f>
        <v>360</v>
      </c>
      <c r="U15" s="266">
        <f>(H15*6)+ROUNDDOWN(H15*6*10%,0)+ROUNDDOWN(H15*6*10%,0)</f>
        <v>360</v>
      </c>
      <c r="V15" s="266">
        <f>(I15*6)+ROUNDDOWN(I15*6*10%,0)+ROUNDDOWN(I15*6*10%,0)</f>
        <v>360</v>
      </c>
      <c r="W15" s="266">
        <v>360</v>
      </c>
      <c r="X15" s="268">
        <v>360</v>
      </c>
      <c r="Y15" s="269">
        <v>360</v>
      </c>
      <c r="Z15" s="269">
        <v>360</v>
      </c>
      <c r="AA15" s="269">
        <v>360</v>
      </c>
      <c r="AB15" s="269">
        <v>360</v>
      </c>
      <c r="AC15" s="270">
        <v>360</v>
      </c>
    </row>
    <row r="16" spans="2:29">
      <c r="B16" s="264" t="s">
        <v>245</v>
      </c>
      <c r="C16" s="264" t="s">
        <v>246</v>
      </c>
      <c r="D16" s="366" t="s">
        <v>299</v>
      </c>
      <c r="E16" s="266"/>
      <c r="F16" s="266">
        <v>127</v>
      </c>
      <c r="G16" s="266">
        <v>127</v>
      </c>
      <c r="H16" s="265">
        <v>127</v>
      </c>
      <c r="I16" s="266">
        <v>127</v>
      </c>
      <c r="J16" s="266">
        <v>127</v>
      </c>
      <c r="K16" s="268">
        <v>127</v>
      </c>
      <c r="L16" s="266">
        <v>127</v>
      </c>
      <c r="M16" s="266">
        <v>127</v>
      </c>
      <c r="N16" s="266">
        <v>127</v>
      </c>
      <c r="O16" s="266">
        <v>127</v>
      </c>
      <c r="P16" s="268">
        <v>127</v>
      </c>
      <c r="Q16" s="362"/>
      <c r="R16" s="267"/>
      <c r="S16" s="266">
        <f>(F16*4)+ROUNDDOWN(F16*4*10%,0)+ROUNDDOWN(F16*4*10%,0)</f>
        <v>608</v>
      </c>
      <c r="T16" s="266">
        <f>(G16*5)+ROUNDDOWN(G16*5*10%,0)+ROUNDDOWN(G16*5*10%,0)</f>
        <v>761</v>
      </c>
      <c r="U16" s="266">
        <f t="shared" ref="U16:U27" si="5">(H16*6)+ROUNDDOWN(H16*6*10%,0)+ROUNDDOWN(H16*6*10%,0)</f>
        <v>914</v>
      </c>
      <c r="V16" s="266">
        <f t="shared" ref="V16:V27" si="6">(I16*6)+ROUNDDOWN(I16*6*10%,0)+ROUNDDOWN(I16*6*10%,0)</f>
        <v>914</v>
      </c>
      <c r="W16" s="266">
        <v>914</v>
      </c>
      <c r="X16" s="268">
        <v>914</v>
      </c>
      <c r="Y16" s="269">
        <v>914</v>
      </c>
      <c r="Z16" s="269">
        <v>914</v>
      </c>
      <c r="AA16" s="269">
        <v>914</v>
      </c>
      <c r="AB16" s="269">
        <v>914</v>
      </c>
      <c r="AC16" s="270">
        <v>914</v>
      </c>
    </row>
    <row r="17" spans="2:29">
      <c r="B17" s="264" t="s">
        <v>245</v>
      </c>
      <c r="C17" s="264" t="s">
        <v>247</v>
      </c>
      <c r="D17" s="366" t="s">
        <v>299</v>
      </c>
      <c r="E17" s="266"/>
      <c r="F17" s="265">
        <v>160</v>
      </c>
      <c r="G17" s="266">
        <v>160</v>
      </c>
      <c r="H17" s="266">
        <v>160</v>
      </c>
      <c r="I17" s="266">
        <v>160</v>
      </c>
      <c r="J17" s="266">
        <v>160</v>
      </c>
      <c r="K17" s="268">
        <v>160</v>
      </c>
      <c r="L17" s="266">
        <v>160</v>
      </c>
      <c r="M17" s="266">
        <v>160</v>
      </c>
      <c r="N17" s="266">
        <v>160</v>
      </c>
      <c r="O17" s="266">
        <v>160</v>
      </c>
      <c r="P17" s="268">
        <v>160</v>
      </c>
      <c r="Q17" s="362"/>
      <c r="R17" s="267"/>
      <c r="S17" s="266">
        <f t="shared" ref="S17:T19" si="7">(F17*6)+ROUNDDOWN(F17*6*10%,0)+ROUNDDOWN(F17*6*10%,0)</f>
        <v>1152</v>
      </c>
      <c r="T17" s="266">
        <f t="shared" si="7"/>
        <v>1152</v>
      </c>
      <c r="U17" s="266">
        <f t="shared" si="5"/>
        <v>1152</v>
      </c>
      <c r="V17" s="266">
        <f t="shared" si="6"/>
        <v>1152</v>
      </c>
      <c r="W17" s="266">
        <v>1152</v>
      </c>
      <c r="X17" s="268">
        <v>1152</v>
      </c>
      <c r="Y17" s="269">
        <v>1152</v>
      </c>
      <c r="Z17" s="269">
        <v>1152</v>
      </c>
      <c r="AA17" s="269">
        <v>1152</v>
      </c>
      <c r="AB17" s="269">
        <v>1152</v>
      </c>
      <c r="AC17" s="270">
        <v>1152</v>
      </c>
    </row>
    <row r="18" spans="2:29">
      <c r="B18" s="249" t="s">
        <v>81</v>
      </c>
      <c r="C18" s="249" t="s">
        <v>82</v>
      </c>
      <c r="D18" s="365" t="s">
        <v>299</v>
      </c>
      <c r="E18" s="250"/>
      <c r="F18" s="262">
        <v>100</v>
      </c>
      <c r="G18" s="250">
        <v>100</v>
      </c>
      <c r="H18" s="250">
        <v>100</v>
      </c>
      <c r="I18" s="250">
        <v>100</v>
      </c>
      <c r="J18" s="250">
        <v>100</v>
      </c>
      <c r="K18" s="252">
        <v>100</v>
      </c>
      <c r="L18" s="250">
        <v>100</v>
      </c>
      <c r="M18" s="250">
        <v>100</v>
      </c>
      <c r="N18" s="250">
        <v>100</v>
      </c>
      <c r="O18" s="250">
        <v>100</v>
      </c>
      <c r="P18" s="252">
        <v>100</v>
      </c>
      <c r="Q18" s="362"/>
      <c r="R18" s="251"/>
      <c r="S18" s="250">
        <f t="shared" si="7"/>
        <v>720</v>
      </c>
      <c r="T18" s="250">
        <f t="shared" si="7"/>
        <v>720</v>
      </c>
      <c r="U18" s="250">
        <f t="shared" si="5"/>
        <v>720</v>
      </c>
      <c r="V18" s="250">
        <f t="shared" si="6"/>
        <v>720</v>
      </c>
      <c r="W18" s="250">
        <v>720</v>
      </c>
      <c r="X18" s="252">
        <v>720</v>
      </c>
      <c r="Y18" s="253">
        <v>720</v>
      </c>
      <c r="Z18" s="253">
        <v>720</v>
      </c>
      <c r="AA18" s="253">
        <v>720</v>
      </c>
      <c r="AB18" s="253">
        <v>720</v>
      </c>
      <c r="AC18" s="254">
        <v>720</v>
      </c>
    </row>
    <row r="19" spans="2:29">
      <c r="B19" s="271" t="str">
        <f t="shared" ref="B19:B20" si="8">B18</f>
        <v>UNIFACS</v>
      </c>
      <c r="C19" s="271" t="str">
        <f>C18</f>
        <v>Salvador/BA</v>
      </c>
      <c r="D19" s="363" t="s">
        <v>300</v>
      </c>
      <c r="E19" s="272"/>
      <c r="F19" s="273">
        <v>50</v>
      </c>
      <c r="G19" s="272">
        <v>50</v>
      </c>
      <c r="H19" s="272">
        <v>50</v>
      </c>
      <c r="I19" s="272">
        <v>50</v>
      </c>
      <c r="J19" s="272">
        <v>50</v>
      </c>
      <c r="K19" s="275">
        <v>50</v>
      </c>
      <c r="L19" s="272">
        <v>50</v>
      </c>
      <c r="M19" s="272">
        <v>50</v>
      </c>
      <c r="N19" s="272">
        <v>50</v>
      </c>
      <c r="O19" s="272">
        <v>50</v>
      </c>
      <c r="P19" s="275">
        <v>50</v>
      </c>
      <c r="Q19" s="362"/>
      <c r="R19" s="274"/>
      <c r="S19" s="272">
        <f t="shared" si="7"/>
        <v>360</v>
      </c>
      <c r="T19" s="272">
        <f t="shared" si="7"/>
        <v>360</v>
      </c>
      <c r="U19" s="272">
        <f t="shared" si="5"/>
        <v>360</v>
      </c>
      <c r="V19" s="272">
        <f t="shared" si="6"/>
        <v>360</v>
      </c>
      <c r="W19" s="272">
        <v>360</v>
      </c>
      <c r="X19" s="275">
        <v>360</v>
      </c>
      <c r="Y19" s="276">
        <v>360</v>
      </c>
      <c r="Z19" s="276">
        <v>360</v>
      </c>
      <c r="AA19" s="276">
        <v>360</v>
      </c>
      <c r="AB19" s="276">
        <v>360</v>
      </c>
      <c r="AC19" s="277">
        <v>360</v>
      </c>
    </row>
    <row r="20" spans="2:29">
      <c r="B20" s="255" t="str">
        <f t="shared" si="8"/>
        <v>UNIFACS</v>
      </c>
      <c r="C20" s="255" t="str">
        <f>C19</f>
        <v>Salvador/BA</v>
      </c>
      <c r="D20" s="364" t="s">
        <v>301</v>
      </c>
      <c r="E20" s="256"/>
      <c r="F20" s="256">
        <v>120</v>
      </c>
      <c r="G20" s="257">
        <v>120</v>
      </c>
      <c r="H20" s="256">
        <v>120</v>
      </c>
      <c r="I20" s="256">
        <v>120</v>
      </c>
      <c r="J20" s="256">
        <v>120</v>
      </c>
      <c r="K20" s="259">
        <v>120</v>
      </c>
      <c r="L20" s="256">
        <v>120</v>
      </c>
      <c r="M20" s="256">
        <v>120</v>
      </c>
      <c r="N20" s="256">
        <v>120</v>
      </c>
      <c r="O20" s="256">
        <v>120</v>
      </c>
      <c r="P20" s="259">
        <v>120</v>
      </c>
      <c r="Q20" s="362"/>
      <c r="R20" s="258"/>
      <c r="S20" s="256">
        <f>(F20*5)+ROUNDDOWN(F20*5*10%,0)+ROUNDDOWN(F20*5*10%,0)</f>
        <v>720</v>
      </c>
      <c r="T20" s="256">
        <f t="shared" ref="T20:T26" si="9">(G20*6)+ROUNDDOWN(G20*6*10%,0)+ROUNDDOWN(G20*6*10%,0)</f>
        <v>864</v>
      </c>
      <c r="U20" s="256">
        <f t="shared" si="5"/>
        <v>864</v>
      </c>
      <c r="V20" s="256">
        <f t="shared" si="6"/>
        <v>864</v>
      </c>
      <c r="W20" s="256">
        <v>864</v>
      </c>
      <c r="X20" s="259">
        <v>864</v>
      </c>
      <c r="Y20" s="260">
        <v>864</v>
      </c>
      <c r="Z20" s="260">
        <v>864</v>
      </c>
      <c r="AA20" s="260">
        <v>864</v>
      </c>
      <c r="AB20" s="260">
        <v>864</v>
      </c>
      <c r="AC20" s="261">
        <v>864</v>
      </c>
    </row>
    <row r="21" spans="2:29">
      <c r="B21" s="249" t="s">
        <v>83</v>
      </c>
      <c r="C21" s="249" t="s">
        <v>84</v>
      </c>
      <c r="D21" s="365" t="s">
        <v>299</v>
      </c>
      <c r="E21" s="250"/>
      <c r="F21" s="262">
        <v>120</v>
      </c>
      <c r="G21" s="250">
        <v>120</v>
      </c>
      <c r="H21" s="250">
        <v>120</v>
      </c>
      <c r="I21" s="250">
        <v>120</v>
      </c>
      <c r="J21" s="250">
        <v>120</v>
      </c>
      <c r="K21" s="252">
        <v>120</v>
      </c>
      <c r="L21" s="250">
        <v>120</v>
      </c>
      <c r="M21" s="250">
        <v>120</v>
      </c>
      <c r="N21" s="250">
        <v>120</v>
      </c>
      <c r="O21" s="250">
        <v>120</v>
      </c>
      <c r="P21" s="252">
        <v>120</v>
      </c>
      <c r="Q21" s="362"/>
      <c r="R21" s="251"/>
      <c r="S21" s="250">
        <f t="shared" ref="S21:S26" si="10">(F21*6)+ROUNDDOWN(F21*6*10%,0)+ROUNDDOWN(F21*6*10%,0)</f>
        <v>864</v>
      </c>
      <c r="T21" s="250">
        <f t="shared" si="9"/>
        <v>864</v>
      </c>
      <c r="U21" s="250">
        <f t="shared" si="5"/>
        <v>864</v>
      </c>
      <c r="V21" s="250">
        <f t="shared" si="6"/>
        <v>864</v>
      </c>
      <c r="W21" s="250">
        <v>864</v>
      </c>
      <c r="X21" s="252">
        <v>864</v>
      </c>
      <c r="Y21" s="253">
        <v>864</v>
      </c>
      <c r="Z21" s="253">
        <v>864</v>
      </c>
      <c r="AA21" s="253">
        <v>864</v>
      </c>
      <c r="AB21" s="253">
        <v>864</v>
      </c>
      <c r="AC21" s="254">
        <v>864</v>
      </c>
    </row>
    <row r="22" spans="2:29">
      <c r="B22" s="271" t="str">
        <f t="shared" ref="B22:C23" si="11">B21</f>
        <v>UNP</v>
      </c>
      <c r="C22" s="271" t="str">
        <f t="shared" si="11"/>
        <v>Natal/RN</v>
      </c>
      <c r="D22" s="363" t="s">
        <v>300</v>
      </c>
      <c r="E22" s="272"/>
      <c r="F22" s="273">
        <v>17</v>
      </c>
      <c r="G22" s="272">
        <v>17</v>
      </c>
      <c r="H22" s="272">
        <v>17</v>
      </c>
      <c r="I22" s="272">
        <v>17</v>
      </c>
      <c r="J22" s="272">
        <v>17</v>
      </c>
      <c r="K22" s="275">
        <v>17</v>
      </c>
      <c r="L22" s="272">
        <v>17</v>
      </c>
      <c r="M22" s="272">
        <v>17</v>
      </c>
      <c r="N22" s="272">
        <v>17</v>
      </c>
      <c r="O22" s="272">
        <v>17</v>
      </c>
      <c r="P22" s="275">
        <v>17</v>
      </c>
      <c r="Q22" s="362"/>
      <c r="R22" s="274"/>
      <c r="S22" s="272">
        <f t="shared" si="10"/>
        <v>122</v>
      </c>
      <c r="T22" s="272">
        <f t="shared" si="9"/>
        <v>122</v>
      </c>
      <c r="U22" s="272">
        <f t="shared" si="5"/>
        <v>122</v>
      </c>
      <c r="V22" s="272">
        <f t="shared" si="6"/>
        <v>122</v>
      </c>
      <c r="W22" s="272">
        <v>122</v>
      </c>
      <c r="X22" s="275">
        <v>122</v>
      </c>
      <c r="Y22" s="276">
        <v>122</v>
      </c>
      <c r="Z22" s="276">
        <v>122</v>
      </c>
      <c r="AA22" s="276">
        <v>122</v>
      </c>
      <c r="AB22" s="276">
        <v>122</v>
      </c>
      <c r="AC22" s="277">
        <v>122</v>
      </c>
    </row>
    <row r="23" spans="2:29">
      <c r="B23" s="255" t="str">
        <f t="shared" si="11"/>
        <v>UNP</v>
      </c>
      <c r="C23" s="255" t="str">
        <f t="shared" si="11"/>
        <v>Natal/RN</v>
      </c>
      <c r="D23" s="364" t="s">
        <v>301</v>
      </c>
      <c r="E23" s="256"/>
      <c r="F23" s="257">
        <v>55</v>
      </c>
      <c r="G23" s="256">
        <v>55</v>
      </c>
      <c r="H23" s="256">
        <v>55</v>
      </c>
      <c r="I23" s="256">
        <v>55</v>
      </c>
      <c r="J23" s="256">
        <v>55</v>
      </c>
      <c r="K23" s="259">
        <v>55</v>
      </c>
      <c r="L23" s="256">
        <v>55</v>
      </c>
      <c r="M23" s="256">
        <v>55</v>
      </c>
      <c r="N23" s="256">
        <v>55</v>
      </c>
      <c r="O23" s="256">
        <v>55</v>
      </c>
      <c r="P23" s="259">
        <v>55</v>
      </c>
      <c r="Q23" s="362"/>
      <c r="R23" s="258"/>
      <c r="S23" s="256">
        <f t="shared" si="10"/>
        <v>396</v>
      </c>
      <c r="T23" s="256">
        <f t="shared" si="9"/>
        <v>396</v>
      </c>
      <c r="U23" s="256">
        <f t="shared" si="5"/>
        <v>396</v>
      </c>
      <c r="V23" s="256">
        <f t="shared" si="6"/>
        <v>396</v>
      </c>
      <c r="W23" s="256">
        <v>396</v>
      </c>
      <c r="X23" s="259">
        <v>396</v>
      </c>
      <c r="Y23" s="260">
        <v>396</v>
      </c>
      <c r="Z23" s="260">
        <v>396</v>
      </c>
      <c r="AA23" s="260">
        <v>396</v>
      </c>
      <c r="AB23" s="260">
        <v>396</v>
      </c>
      <c r="AC23" s="261">
        <v>396</v>
      </c>
    </row>
    <row r="24" spans="2:29">
      <c r="B24" s="249" t="s">
        <v>85</v>
      </c>
      <c r="C24" s="249" t="s">
        <v>271</v>
      </c>
      <c r="D24" s="365" t="s">
        <v>299</v>
      </c>
      <c r="E24" s="250"/>
      <c r="F24" s="262">
        <v>100</v>
      </c>
      <c r="G24" s="250">
        <v>100</v>
      </c>
      <c r="H24" s="250">
        <v>100</v>
      </c>
      <c r="I24" s="250">
        <v>100</v>
      </c>
      <c r="J24" s="250">
        <v>100</v>
      </c>
      <c r="K24" s="252">
        <v>100</v>
      </c>
      <c r="L24" s="250">
        <v>100</v>
      </c>
      <c r="M24" s="250">
        <v>100</v>
      </c>
      <c r="N24" s="250">
        <v>100</v>
      </c>
      <c r="O24" s="250">
        <v>100</v>
      </c>
      <c r="P24" s="252">
        <v>100</v>
      </c>
      <c r="Q24" s="362"/>
      <c r="R24" s="251"/>
      <c r="S24" s="250">
        <f t="shared" si="10"/>
        <v>720</v>
      </c>
      <c r="T24" s="250">
        <f t="shared" si="9"/>
        <v>720</v>
      </c>
      <c r="U24" s="250">
        <f t="shared" si="5"/>
        <v>720</v>
      </c>
      <c r="V24" s="250">
        <f t="shared" si="6"/>
        <v>720</v>
      </c>
      <c r="W24" s="250">
        <v>720</v>
      </c>
      <c r="X24" s="252">
        <v>720</v>
      </c>
      <c r="Y24" s="253">
        <v>720</v>
      </c>
      <c r="Z24" s="253">
        <v>720</v>
      </c>
      <c r="AA24" s="253">
        <v>720</v>
      </c>
      <c r="AB24" s="253">
        <v>720</v>
      </c>
      <c r="AC24" s="254">
        <v>720</v>
      </c>
    </row>
    <row r="25" spans="2:29">
      <c r="B25" s="271" t="str">
        <f t="shared" ref="B25:C26" si="12">B24</f>
        <v>UAM</v>
      </c>
      <c r="C25" s="271" t="str">
        <f t="shared" si="12"/>
        <v>São Paulo/SP</v>
      </c>
      <c r="D25" s="363" t="s">
        <v>300</v>
      </c>
      <c r="E25" s="272"/>
      <c r="F25" s="273">
        <v>30</v>
      </c>
      <c r="G25" s="272">
        <v>30</v>
      </c>
      <c r="H25" s="272">
        <v>30</v>
      </c>
      <c r="I25" s="272">
        <v>30</v>
      </c>
      <c r="J25" s="272">
        <v>30</v>
      </c>
      <c r="K25" s="275">
        <v>30</v>
      </c>
      <c r="L25" s="272">
        <v>30</v>
      </c>
      <c r="M25" s="272">
        <v>30</v>
      </c>
      <c r="N25" s="272">
        <v>30</v>
      </c>
      <c r="O25" s="272">
        <v>30</v>
      </c>
      <c r="P25" s="275">
        <v>30</v>
      </c>
      <c r="Q25" s="362"/>
      <c r="R25" s="274"/>
      <c r="S25" s="272">
        <f t="shared" si="10"/>
        <v>216</v>
      </c>
      <c r="T25" s="272">
        <f t="shared" si="9"/>
        <v>216</v>
      </c>
      <c r="U25" s="272">
        <f t="shared" si="5"/>
        <v>216</v>
      </c>
      <c r="V25" s="272">
        <f t="shared" si="6"/>
        <v>216</v>
      </c>
      <c r="W25" s="272">
        <v>216</v>
      </c>
      <c r="X25" s="275">
        <v>216</v>
      </c>
      <c r="Y25" s="276">
        <v>216</v>
      </c>
      <c r="Z25" s="276">
        <v>216</v>
      </c>
      <c r="AA25" s="276">
        <v>216</v>
      </c>
      <c r="AB25" s="276">
        <v>216</v>
      </c>
      <c r="AC25" s="277">
        <v>216</v>
      </c>
    </row>
    <row r="26" spans="2:29">
      <c r="B26" s="255" t="str">
        <f t="shared" si="12"/>
        <v>UAM</v>
      </c>
      <c r="C26" s="255" t="str">
        <f t="shared" si="12"/>
        <v>São Paulo/SP</v>
      </c>
      <c r="D26" s="364" t="s">
        <v>301</v>
      </c>
      <c r="E26" s="256"/>
      <c r="F26" s="257">
        <v>65</v>
      </c>
      <c r="G26" s="256">
        <v>65</v>
      </c>
      <c r="H26" s="256">
        <v>65</v>
      </c>
      <c r="I26" s="256">
        <v>65</v>
      </c>
      <c r="J26" s="256">
        <v>65</v>
      </c>
      <c r="K26" s="259">
        <v>65</v>
      </c>
      <c r="L26" s="256">
        <v>65</v>
      </c>
      <c r="M26" s="256">
        <v>65</v>
      </c>
      <c r="N26" s="256">
        <v>65</v>
      </c>
      <c r="O26" s="256">
        <v>65</v>
      </c>
      <c r="P26" s="259">
        <v>65</v>
      </c>
      <c r="Q26" s="362"/>
      <c r="R26" s="258"/>
      <c r="S26" s="256">
        <f t="shared" si="10"/>
        <v>468</v>
      </c>
      <c r="T26" s="256">
        <f t="shared" si="9"/>
        <v>468</v>
      </c>
      <c r="U26" s="256">
        <f t="shared" si="5"/>
        <v>468</v>
      </c>
      <c r="V26" s="256">
        <f t="shared" si="6"/>
        <v>468</v>
      </c>
      <c r="W26" s="256">
        <v>468</v>
      </c>
      <c r="X26" s="259">
        <v>468</v>
      </c>
      <c r="Y26" s="260">
        <v>468</v>
      </c>
      <c r="Z26" s="260">
        <v>468</v>
      </c>
      <c r="AA26" s="260">
        <v>468</v>
      </c>
      <c r="AB26" s="260">
        <v>468</v>
      </c>
      <c r="AC26" s="261">
        <v>468</v>
      </c>
    </row>
    <row r="27" spans="2:29">
      <c r="B27" s="249" t="s">
        <v>85</v>
      </c>
      <c r="C27" s="249" t="s">
        <v>315</v>
      </c>
      <c r="D27" s="365" t="s">
        <v>299</v>
      </c>
      <c r="E27" s="250"/>
      <c r="F27" s="250">
        <v>75</v>
      </c>
      <c r="G27" s="250">
        <v>75</v>
      </c>
      <c r="H27" s="262">
        <v>75</v>
      </c>
      <c r="I27" s="250">
        <v>75</v>
      </c>
      <c r="J27" s="250">
        <v>75</v>
      </c>
      <c r="K27" s="252">
        <v>75</v>
      </c>
      <c r="L27" s="250">
        <v>75</v>
      </c>
      <c r="M27" s="250">
        <v>75</v>
      </c>
      <c r="N27" s="250">
        <v>75</v>
      </c>
      <c r="O27" s="250">
        <v>75</v>
      </c>
      <c r="P27" s="252">
        <v>75</v>
      </c>
      <c r="Q27" s="362"/>
      <c r="R27" s="251"/>
      <c r="S27" s="250">
        <f>(F27*4)+ROUNDDOWN(F27*4*10%,0)+ROUNDDOWN(F27*4*10%,0)</f>
        <v>360</v>
      </c>
      <c r="T27" s="250">
        <f>(G27*5)+ROUNDDOWN(G27*5*10%,0)+ROUNDDOWN(G27*5*10%,0)</f>
        <v>449</v>
      </c>
      <c r="U27" s="250">
        <f t="shared" si="5"/>
        <v>540</v>
      </c>
      <c r="V27" s="250">
        <f t="shared" si="6"/>
        <v>540</v>
      </c>
      <c r="W27" s="250">
        <v>540</v>
      </c>
      <c r="X27" s="252">
        <v>540</v>
      </c>
      <c r="Y27" s="253">
        <v>540</v>
      </c>
      <c r="Z27" s="253">
        <v>540</v>
      </c>
      <c r="AA27" s="253">
        <v>540</v>
      </c>
      <c r="AB27" s="253">
        <v>540</v>
      </c>
      <c r="AC27" s="254">
        <v>540</v>
      </c>
    </row>
    <row r="28" spans="2:29">
      <c r="B28" s="271" t="str">
        <f t="shared" ref="B28:C29" si="13">B27</f>
        <v>UAM</v>
      </c>
      <c r="C28" s="271" t="str">
        <f t="shared" si="13"/>
        <v>Piracicaba/SP*</v>
      </c>
      <c r="D28" s="363" t="s">
        <v>300</v>
      </c>
      <c r="E28" s="272"/>
      <c r="F28" s="272">
        <v>25</v>
      </c>
      <c r="G28" s="272">
        <v>25</v>
      </c>
      <c r="H28" s="272">
        <v>25</v>
      </c>
      <c r="I28" s="272">
        <v>25</v>
      </c>
      <c r="J28" s="272">
        <v>25</v>
      </c>
      <c r="K28" s="275">
        <v>25</v>
      </c>
      <c r="L28" s="273">
        <v>25</v>
      </c>
      <c r="M28" s="272">
        <v>25</v>
      </c>
      <c r="N28" s="272">
        <v>25</v>
      </c>
      <c r="O28" s="272">
        <v>25</v>
      </c>
      <c r="P28" s="275">
        <v>25</v>
      </c>
      <c r="Q28" s="362"/>
      <c r="R28" s="274"/>
      <c r="S28" s="272">
        <f>(F28*2)+ROUNDDOWN(F28*2*10%,0)+ROUNDDOWN(F28*2*10%,0)</f>
        <v>60</v>
      </c>
      <c r="T28" s="272">
        <f>(G28*3)+ROUNDDOWN(G28*3*10%,0)+ROUNDDOWN(G28*3*10%,0)</f>
        <v>89</v>
      </c>
      <c r="U28" s="272">
        <f>(H28*4)+ROUNDDOWN(H28*4*10%,0)+ROUNDDOWN(H28*4*10%,0)</f>
        <v>120</v>
      </c>
      <c r="V28" s="272">
        <f>(I28*5)+ROUNDDOWN(I28*5*10%,0)+ROUNDDOWN(I28*5*10%,0)</f>
        <v>149</v>
      </c>
      <c r="W28" s="272">
        <v>149</v>
      </c>
      <c r="X28" s="275">
        <v>149</v>
      </c>
      <c r="Y28" s="276">
        <v>180</v>
      </c>
      <c r="Z28" s="276">
        <v>180</v>
      </c>
      <c r="AA28" s="276">
        <v>180</v>
      </c>
      <c r="AB28" s="276">
        <v>180</v>
      </c>
      <c r="AC28" s="277">
        <v>180</v>
      </c>
    </row>
    <row r="29" spans="2:29">
      <c r="B29" s="255" t="str">
        <f t="shared" si="13"/>
        <v>UAM</v>
      </c>
      <c r="C29" s="255" t="str">
        <f t="shared" si="13"/>
        <v>Piracicaba/SP*</v>
      </c>
      <c r="D29" s="364" t="s">
        <v>301</v>
      </c>
      <c r="E29" s="256"/>
      <c r="F29" s="256"/>
      <c r="G29" s="256">
        <v>13</v>
      </c>
      <c r="H29" s="256">
        <v>13</v>
      </c>
      <c r="I29" s="256">
        <v>13</v>
      </c>
      <c r="J29" s="256">
        <v>13</v>
      </c>
      <c r="K29" s="259">
        <v>13</v>
      </c>
      <c r="L29" s="256">
        <v>13</v>
      </c>
      <c r="M29" s="256">
        <v>13</v>
      </c>
      <c r="N29" s="257">
        <v>13</v>
      </c>
      <c r="O29" s="256">
        <v>13</v>
      </c>
      <c r="P29" s="259">
        <v>13</v>
      </c>
      <c r="Q29" s="362"/>
      <c r="R29" s="258"/>
      <c r="S29" s="256"/>
      <c r="T29" s="256">
        <f>(G29*1)+ROUND(G29*1*10%,0)+ROUND(G29*1*10%,0)</f>
        <v>15</v>
      </c>
      <c r="U29" s="256">
        <f>(H29*2)+ROUNDDOWN(H29*2*10%,0)+ROUNDDOWN(H29*2*10%,0)</f>
        <v>30</v>
      </c>
      <c r="V29" s="256">
        <f>(I29*3)+ROUNDDOWN(I29*3*10%,0)+ROUNDDOWN(I29*3*10%,0)</f>
        <v>45</v>
      </c>
      <c r="W29" s="256">
        <v>45</v>
      </c>
      <c r="X29" s="259">
        <v>45</v>
      </c>
      <c r="Y29" s="260">
        <v>62</v>
      </c>
      <c r="Z29" s="260">
        <v>77</v>
      </c>
      <c r="AA29" s="260">
        <v>92</v>
      </c>
      <c r="AB29" s="260">
        <v>92</v>
      </c>
      <c r="AC29" s="261">
        <v>92</v>
      </c>
    </row>
    <row r="30" spans="2:29">
      <c r="B30" s="249" t="s">
        <v>85</v>
      </c>
      <c r="C30" s="249" t="s">
        <v>316</v>
      </c>
      <c r="D30" s="365" t="s">
        <v>299</v>
      </c>
      <c r="E30" s="250"/>
      <c r="F30" s="250">
        <v>100</v>
      </c>
      <c r="G30" s="250">
        <v>100</v>
      </c>
      <c r="H30" s="262">
        <v>100</v>
      </c>
      <c r="I30" s="250">
        <v>100</v>
      </c>
      <c r="J30" s="250">
        <v>100</v>
      </c>
      <c r="K30" s="252">
        <v>100</v>
      </c>
      <c r="L30" s="250">
        <v>100</v>
      </c>
      <c r="M30" s="250">
        <v>100</v>
      </c>
      <c r="N30" s="250">
        <v>100</v>
      </c>
      <c r="O30" s="250">
        <v>100</v>
      </c>
      <c r="P30" s="252">
        <v>100</v>
      </c>
      <c r="Q30" s="362"/>
      <c r="R30" s="251"/>
      <c r="S30" s="250">
        <f>(F30*4)+ROUNDDOWN(F30*4*10%,0)+ROUNDDOWN(F30*4*10%,0)</f>
        <v>480</v>
      </c>
      <c r="T30" s="250">
        <f>(G30*5)+ROUNDDOWN(G30*5*10%,0)+ROUNDDOWN(G30*5*10%,0)</f>
        <v>600</v>
      </c>
      <c r="U30" s="250">
        <f t="shared" ref="U30" si="14">(H30*6)+ROUNDDOWN(H30*6*10%,0)+ROUNDDOWN(H30*6*10%,0)</f>
        <v>720</v>
      </c>
      <c r="V30" s="250">
        <f>(I30*6)+ROUNDDOWN(I30*6*10%,0)+ROUNDDOWN(I30*6*10%,0)</f>
        <v>720</v>
      </c>
      <c r="W30" s="250">
        <v>720</v>
      </c>
      <c r="X30" s="252">
        <v>720</v>
      </c>
      <c r="Y30" s="253">
        <v>720</v>
      </c>
      <c r="Z30" s="253">
        <v>720</v>
      </c>
      <c r="AA30" s="253">
        <v>720</v>
      </c>
      <c r="AB30" s="253">
        <v>720</v>
      </c>
      <c r="AC30" s="254">
        <v>720</v>
      </c>
    </row>
    <row r="31" spans="2:29">
      <c r="B31" s="255" t="str">
        <f t="shared" ref="B31:C31" si="15">B30</f>
        <v>UAM</v>
      </c>
      <c r="C31" s="255" t="str">
        <f t="shared" si="15"/>
        <v>São José dos Campos/SP*</v>
      </c>
      <c r="D31" s="364" t="s">
        <v>298</v>
      </c>
      <c r="E31" s="256"/>
      <c r="F31" s="256">
        <v>40</v>
      </c>
      <c r="G31" s="256">
        <v>40</v>
      </c>
      <c r="H31" s="256">
        <v>40</v>
      </c>
      <c r="I31" s="256">
        <v>40</v>
      </c>
      <c r="J31" s="256">
        <v>40</v>
      </c>
      <c r="K31" s="259">
        <v>40</v>
      </c>
      <c r="L31" s="257">
        <v>40</v>
      </c>
      <c r="M31" s="256">
        <v>40</v>
      </c>
      <c r="N31" s="256">
        <v>40</v>
      </c>
      <c r="O31" s="256">
        <v>40</v>
      </c>
      <c r="P31" s="259">
        <v>40</v>
      </c>
      <c r="Q31" s="362"/>
      <c r="R31" s="258"/>
      <c r="S31" s="256">
        <f>(F31*2)+ROUNDDOWN(F31*2*10%,0)+ROUNDDOWN(F31*2*10%,0)</f>
        <v>96</v>
      </c>
      <c r="T31" s="256">
        <f>(G31*3)+ROUNDDOWN(G31*3*10%,0)+ROUNDDOWN(G31*3*10%,0)</f>
        <v>144</v>
      </c>
      <c r="U31" s="256">
        <f>(H31*4)+ROUNDDOWN(H31*4*10%,0)+ROUNDDOWN(H31*4*10%,0)</f>
        <v>192</v>
      </c>
      <c r="V31" s="256">
        <f>(I31*5)+ROUNDDOWN(I31*5*10%,0)+ROUNDDOWN(I31*5*10%,0)</f>
        <v>240</v>
      </c>
      <c r="W31" s="256">
        <v>240</v>
      </c>
      <c r="X31" s="259">
        <v>240</v>
      </c>
      <c r="Y31" s="260">
        <v>288</v>
      </c>
      <c r="Z31" s="260">
        <v>288</v>
      </c>
      <c r="AA31" s="260">
        <v>288</v>
      </c>
      <c r="AB31" s="260">
        <v>288</v>
      </c>
      <c r="AC31" s="261">
        <v>288</v>
      </c>
    </row>
    <row r="32" spans="2:29">
      <c r="B32" s="249" t="s">
        <v>79</v>
      </c>
      <c r="C32" s="249" t="s">
        <v>296</v>
      </c>
      <c r="D32" s="365" t="s">
        <v>299</v>
      </c>
      <c r="E32" s="250"/>
      <c r="F32" s="250">
        <v>50</v>
      </c>
      <c r="G32" s="250">
        <v>50</v>
      </c>
      <c r="H32" s="250">
        <v>50</v>
      </c>
      <c r="I32" s="250">
        <v>50</v>
      </c>
      <c r="J32" s="250">
        <v>50</v>
      </c>
      <c r="K32" s="252">
        <v>50</v>
      </c>
      <c r="L32" s="250">
        <v>50</v>
      </c>
      <c r="M32" s="250">
        <v>50</v>
      </c>
      <c r="N32" s="262">
        <v>50</v>
      </c>
      <c r="O32" s="250">
        <v>50</v>
      </c>
      <c r="P32" s="252">
        <v>50</v>
      </c>
      <c r="Q32" s="362"/>
      <c r="R32" s="251"/>
      <c r="S32" s="250">
        <f>(F32*1)+ROUNDDOWN(F32*1*10%,0)+ROUNDDOWN(F32*1*10%,0)</f>
        <v>60</v>
      </c>
      <c r="T32" s="250">
        <f>(G32*2)+ROUNDDOWN(G32*2*10%,0)+ROUNDDOWN(G32*2*10%,0)</f>
        <v>120</v>
      </c>
      <c r="U32" s="250">
        <f>(H32*3)+ROUNDDOWN(H32*3*10%,0)+ROUNDDOWN(H32*3*10%,0)</f>
        <v>180</v>
      </c>
      <c r="V32" s="250">
        <f>(I32*4)+ROUNDDOWN(I32*4*10%,0)+ROUNDDOWN(I32*4*10%,0)</f>
        <v>240</v>
      </c>
      <c r="W32" s="266">
        <v>240</v>
      </c>
      <c r="X32" s="268">
        <v>240</v>
      </c>
      <c r="Y32" s="253">
        <v>300</v>
      </c>
      <c r="Z32" s="253">
        <v>360</v>
      </c>
      <c r="AA32" s="253">
        <v>360</v>
      </c>
      <c r="AB32" s="253">
        <v>360</v>
      </c>
      <c r="AC32" s="254">
        <v>360</v>
      </c>
    </row>
    <row r="33" spans="2:29">
      <c r="B33" s="264" t="s">
        <v>272</v>
      </c>
      <c r="C33" s="264" t="s">
        <v>305</v>
      </c>
      <c r="D33" s="366" t="s">
        <v>299</v>
      </c>
      <c r="E33" s="266"/>
      <c r="F33" s="266"/>
      <c r="G33" s="266"/>
      <c r="H33" s="250"/>
      <c r="I33" s="250"/>
      <c r="J33" s="250">
        <v>50</v>
      </c>
      <c r="K33" s="252">
        <v>50</v>
      </c>
      <c r="L33" s="278">
        <v>50</v>
      </c>
      <c r="M33" s="278">
        <v>50</v>
      </c>
      <c r="N33" s="278">
        <v>50</v>
      </c>
      <c r="O33" s="278">
        <v>50</v>
      </c>
      <c r="P33" s="279">
        <v>50</v>
      </c>
      <c r="Q33" s="362"/>
      <c r="R33" s="267"/>
      <c r="S33" s="266"/>
      <c r="T33" s="266"/>
      <c r="U33" s="266"/>
      <c r="V33" s="266"/>
      <c r="W33" s="256">
        <v>60</v>
      </c>
      <c r="X33" s="259">
        <v>60</v>
      </c>
      <c r="Y33" s="253">
        <v>120</v>
      </c>
      <c r="Z33" s="253">
        <v>180</v>
      </c>
      <c r="AA33" s="253">
        <v>240</v>
      </c>
      <c r="AB33" s="253">
        <v>300</v>
      </c>
      <c r="AC33" s="254">
        <v>360</v>
      </c>
    </row>
    <row r="34" spans="2:29">
      <c r="B34" s="280"/>
      <c r="C34" s="280" t="s">
        <v>75</v>
      </c>
      <c r="D34" s="367"/>
      <c r="E34" s="281">
        <f t="shared" ref="E34:P34" si="16">SUM(E6:E33)</f>
        <v>495</v>
      </c>
      <c r="F34" s="281">
        <f t="shared" si="16"/>
        <v>1729</v>
      </c>
      <c r="G34" s="281">
        <f t="shared" si="16"/>
        <v>1742</v>
      </c>
      <c r="H34" s="282">
        <f t="shared" si="16"/>
        <v>1742</v>
      </c>
      <c r="I34" s="282">
        <f>SUM(I6:I33)</f>
        <v>1742</v>
      </c>
      <c r="J34" s="282">
        <f>SUM(J6:J33)</f>
        <v>1892</v>
      </c>
      <c r="K34" s="368">
        <f t="shared" si="16"/>
        <v>1892</v>
      </c>
      <c r="L34" s="283">
        <f t="shared" si="16"/>
        <v>1892</v>
      </c>
      <c r="M34" s="283">
        <f t="shared" si="16"/>
        <v>1892</v>
      </c>
      <c r="N34" s="283">
        <f t="shared" si="16"/>
        <v>1892</v>
      </c>
      <c r="O34" s="283">
        <f t="shared" si="16"/>
        <v>1892</v>
      </c>
      <c r="P34" s="284">
        <f t="shared" si="16"/>
        <v>1892</v>
      </c>
      <c r="Q34" s="362"/>
      <c r="R34" s="369">
        <f t="shared" ref="R34:AB34" si="17">SUM(R6:R33)</f>
        <v>2828</v>
      </c>
      <c r="S34" s="281">
        <f t="shared" si="17"/>
        <v>10507</v>
      </c>
      <c r="T34" s="281">
        <f t="shared" si="17"/>
        <v>11372</v>
      </c>
      <c r="U34" s="281">
        <f t="shared" si="17"/>
        <v>11986</v>
      </c>
      <c r="V34" s="281">
        <f t="shared" ref="V34" si="18">SUM(V6:V33)</f>
        <v>12234</v>
      </c>
      <c r="W34" s="281">
        <f t="shared" si="17"/>
        <v>12414</v>
      </c>
      <c r="X34" s="285">
        <f t="shared" si="17"/>
        <v>12414</v>
      </c>
      <c r="Y34" s="283">
        <f t="shared" si="17"/>
        <v>12810</v>
      </c>
      <c r="Z34" s="283">
        <f t="shared" si="17"/>
        <v>13065</v>
      </c>
      <c r="AA34" s="283">
        <f t="shared" si="17"/>
        <v>13260</v>
      </c>
      <c r="AB34" s="283">
        <f t="shared" si="17"/>
        <v>13440</v>
      </c>
      <c r="AC34" s="284">
        <f>SUM(AC6:AC33)</f>
        <v>13620</v>
      </c>
    </row>
    <row r="35" spans="2:29">
      <c r="K35" s="286"/>
      <c r="R35" s="272"/>
      <c r="S35" s="272"/>
      <c r="T35" s="272"/>
      <c r="U35" s="272"/>
      <c r="V35" s="370"/>
      <c r="W35" s="370"/>
      <c r="X35" s="272"/>
      <c r="Y35" s="272"/>
      <c r="Z35" s="272"/>
      <c r="AA35" s="272"/>
      <c r="AB35" s="272"/>
      <c r="AC35" s="272"/>
    </row>
    <row r="36" spans="2:29">
      <c r="K36" s="286"/>
      <c r="R36" s="272"/>
      <c r="S36" s="272"/>
      <c r="T36" s="272"/>
      <c r="U36" s="272"/>
      <c r="V36" s="370"/>
      <c r="W36" s="370"/>
      <c r="X36" s="272"/>
      <c r="Y36" s="272"/>
      <c r="Z36" s="272"/>
      <c r="AA36" s="272"/>
      <c r="AB36" s="272"/>
      <c r="AC36" s="272"/>
    </row>
    <row r="37" spans="2:29">
      <c r="B37" s="247"/>
      <c r="C37" t="s">
        <v>409</v>
      </c>
      <c r="D37" s="246"/>
      <c r="P37" s="286"/>
      <c r="U37" s="286"/>
      <c r="V37" s="287"/>
      <c r="W37" s="371"/>
      <c r="X37" s="372"/>
    </row>
    <row r="38" spans="2:29">
      <c r="B38" s="248"/>
      <c r="C38" t="s">
        <v>324</v>
      </c>
      <c r="D38" s="246"/>
      <c r="P38" s="286"/>
      <c r="U38" s="286"/>
      <c r="V38" s="287"/>
      <c r="W38" s="371"/>
      <c r="X38" s="287"/>
    </row>
    <row r="39" spans="2:29">
      <c r="B39" s="288" t="s">
        <v>317</v>
      </c>
      <c r="C39" t="s">
        <v>325</v>
      </c>
      <c r="U39" s="373"/>
      <c r="V39" s="373"/>
      <c r="W39" s="373"/>
      <c r="X39" s="56"/>
      <c r="AC39" s="286"/>
    </row>
    <row r="40" spans="2:29">
      <c r="B40" s="288" t="s">
        <v>318</v>
      </c>
      <c r="C40" t="s">
        <v>326</v>
      </c>
      <c r="V40" s="56"/>
      <c r="W40" s="373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266</v>
      </c>
    </row>
    <row r="2" spans="2:18">
      <c r="B2" s="119" t="s">
        <v>248</v>
      </c>
    </row>
    <row r="3" spans="2:18"/>
    <row r="4" spans="2:18" ht="17.25">
      <c r="B4" s="62" t="s">
        <v>249</v>
      </c>
      <c r="C4" s="381" t="s">
        <v>95</v>
      </c>
      <c r="D4" s="381" t="s">
        <v>96</v>
      </c>
      <c r="E4" s="381" t="s">
        <v>97</v>
      </c>
      <c r="F4" s="381" t="s">
        <v>98</v>
      </c>
      <c r="G4" s="381" t="s">
        <v>99</v>
      </c>
      <c r="H4" s="381" t="s">
        <v>244</v>
      </c>
      <c r="I4" s="381" t="s">
        <v>250</v>
      </c>
      <c r="J4" s="381" t="s">
        <v>252</v>
      </c>
      <c r="K4" s="381" t="s">
        <v>258</v>
      </c>
      <c r="L4" s="381" t="s">
        <v>263</v>
      </c>
      <c r="M4" s="381" t="s">
        <v>265</v>
      </c>
      <c r="N4" s="381" t="s">
        <v>268</v>
      </c>
      <c r="O4" s="381" t="s">
        <v>276</v>
      </c>
      <c r="P4" s="381" t="s">
        <v>289</v>
      </c>
      <c r="Q4" s="381" t="s">
        <v>294</v>
      </c>
      <c r="R4" s="381" t="s">
        <v>297</v>
      </c>
    </row>
    <row r="5" spans="2:18">
      <c r="B5" s="76" t="s">
        <v>131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</row>
    <row r="6" spans="2:18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C4:C5"/>
    <mergeCell ref="D4:D5"/>
    <mergeCell ref="E4:E5"/>
    <mergeCell ref="J4:J5"/>
    <mergeCell ref="I4:I5"/>
    <mergeCell ref="H4:H5"/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267</v>
      </c>
    </row>
    <row r="2" spans="2:18">
      <c r="B2" s="119" t="s">
        <v>248</v>
      </c>
    </row>
    <row r="3" spans="2:18"/>
    <row r="4" spans="2:18" ht="17.25">
      <c r="B4" s="62" t="s">
        <v>249</v>
      </c>
      <c r="C4" s="381" t="s">
        <v>95</v>
      </c>
      <c r="D4" s="381" t="s">
        <v>96</v>
      </c>
      <c r="E4" s="381" t="s">
        <v>97</v>
      </c>
      <c r="F4" s="381" t="s">
        <v>98</v>
      </c>
      <c r="G4" s="381" t="s">
        <v>99</v>
      </c>
      <c r="H4" s="381" t="s">
        <v>244</v>
      </c>
      <c r="I4" s="381" t="s">
        <v>250</v>
      </c>
      <c r="J4" s="381" t="s">
        <v>252</v>
      </c>
      <c r="K4" s="381" t="s">
        <v>258</v>
      </c>
      <c r="L4" s="381" t="s">
        <v>263</v>
      </c>
      <c r="M4" s="381" t="s">
        <v>265</v>
      </c>
      <c r="N4" s="381" t="s">
        <v>268</v>
      </c>
      <c r="O4" s="381" t="s">
        <v>276</v>
      </c>
      <c r="P4" s="381" t="s">
        <v>289</v>
      </c>
      <c r="Q4" s="381" t="s">
        <v>294</v>
      </c>
      <c r="R4" s="381" t="s">
        <v>297</v>
      </c>
    </row>
    <row r="5" spans="2:18">
      <c r="B5" s="76" t="s">
        <v>131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</row>
    <row r="6" spans="2:18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12" bestFit="1" customWidth="1"/>
    <col min="35" max="35" width="11.5703125" customWidth="1"/>
  </cols>
  <sheetData>
    <row r="1" spans="2:38" ht="6.75" customHeight="1"/>
    <row r="2" spans="2:38" ht="15.75">
      <c r="B2" s="4" t="s">
        <v>205</v>
      </c>
      <c r="C2" s="85"/>
      <c r="D2" s="85"/>
    </row>
    <row r="3" spans="2:38">
      <c r="B3" s="119" t="s">
        <v>248</v>
      </c>
    </row>
    <row r="4" spans="2:38">
      <c r="B4" s="86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>
      <c r="H12" s="46"/>
      <c r="I12" s="92"/>
      <c r="J12" s="46"/>
    </row>
    <row r="13" spans="2:38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 ht="15.75">
      <c r="B2" s="4" t="s">
        <v>87</v>
      </c>
    </row>
    <row r="3" spans="2:38">
      <c r="B3" s="119" t="s">
        <v>248</v>
      </c>
    </row>
    <row r="4" spans="2:38">
      <c r="B4" s="3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>
      <c r="B11" s="94"/>
    </row>
    <row r="12" spans="2:38">
      <c r="B12" s="94"/>
      <c r="AA12" s="92"/>
      <c r="AE12" s="92"/>
      <c r="AF12" s="56"/>
    </row>
    <row r="13" spans="2:38">
      <c r="B13" s="94"/>
    </row>
    <row r="14" spans="2:38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4.4257812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1.8554687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 ht="15.75">
      <c r="B2" s="4" t="s">
        <v>220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3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83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4.5703125" customWidth="1"/>
    <col min="68" max="68" width="12.42578125" bestFit="1" customWidth="1"/>
  </cols>
  <sheetData>
    <row r="1" spans="1:83" ht="6.75" customHeight="1"/>
    <row r="2" spans="1:83" ht="15.75">
      <c r="B2" s="4" t="s">
        <v>240</v>
      </c>
    </row>
    <row r="3" spans="1:83">
      <c r="B3" s="119" t="s">
        <v>248</v>
      </c>
    </row>
    <row r="4" spans="1:83" ht="15.75">
      <c r="BG4" s="4" t="s">
        <v>68</v>
      </c>
      <c r="BP4" s="4" t="s">
        <v>67</v>
      </c>
    </row>
    <row r="5" spans="1:83" ht="15.75" customHeight="1">
      <c r="B5" s="383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83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140625" hidden="1" customWidth="1" outlineLevel="1" collapsed="1"/>
    <col min="50" max="50" width="9.14062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2578125" customWidth="1"/>
    <col min="68" max="68" width="15.7109375" bestFit="1" customWidth="1"/>
    <col min="69" max="69" width="7.140625" bestFit="1" customWidth="1"/>
    <col min="70" max="70" width="15.7109375" bestFit="1" customWidth="1"/>
    <col min="71" max="71" width="7.140625" bestFit="1" customWidth="1"/>
    <col min="72" max="72" width="15.7109375" bestFit="1" customWidth="1"/>
    <col min="73" max="73" width="7.140625" bestFit="1" customWidth="1"/>
    <col min="80" max="80" width="11.140625" customWidth="1"/>
    <col min="82" max="82" width="11.140625" customWidth="1"/>
  </cols>
  <sheetData>
    <row r="1" spans="1:83" ht="6.75" customHeight="1"/>
    <row r="2" spans="1:83" ht="15.75">
      <c r="B2" s="4" t="s">
        <v>242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3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83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0" hidden="1" customWidth="1" outlineLevel="1"/>
    <col min="29" max="29" width="0" hidden="1" customWidth="1" outlineLevel="1" collapsed="1"/>
    <col min="30" max="30" width="9.140625" collapsed="1"/>
    <col min="37" max="37" width="9.140625" customWidth="1"/>
  </cols>
  <sheetData>
    <row r="1" spans="1:38" ht="6.75" customHeight="1"/>
    <row r="2" spans="1:38" ht="15.75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39" width="10.7109375" customWidth="1"/>
  </cols>
  <sheetData>
    <row r="1" spans="1:44" ht="6.75" customHeight="1"/>
    <row r="2" spans="1:44" ht="15.75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4" t="s">
        <v>23</v>
      </c>
      <c r="AR5" s="385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b0659eb90802f3939ca919a5749487b2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58bd5202aa59c1c0b52842962f740c68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1D9262-2B3A-4AA3-9562-C7480514D5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2025-11-06T23:11:16Z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